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war-rdc04\Live Data\2020\Projects\2020s0734 - Pendle Borough Council - Strategic Flood Risk Assmnt\2_Shared\_Outgoing\2020s0734 Pendle Level 1 SFRA - Final Draft SFRA June2021\"/>
    </mc:Choice>
  </mc:AlternateContent>
  <xr:revisionPtr revIDLastSave="0" documentId="13_ncr:1_{54E2032E-45C8-429E-98DF-DFCC26FB4EC9}" xr6:coauthVersionLast="45" xr6:coauthVersionMax="45" xr10:uidLastSave="{00000000-0000-0000-0000-000000000000}"/>
  <bookViews>
    <workbookView xWindow="-4785" yWindow="-210" windowWidth="12210" windowHeight="9525" xr2:uid="{00000000-000D-0000-FFFF-FFFF00000000}"/>
  </bookViews>
  <sheets>
    <sheet name="Sites Assessment" sheetId="3" r:id="rId1"/>
    <sheet name="Calculations" sheetId="1" state="hidden" r:id="rId2"/>
  </sheets>
  <definedNames>
    <definedName name="_xlnm._FilterDatabase" localSheetId="1" hidden="1">Calculations!$A$1:$U$203</definedName>
    <definedName name="_xlnm._FilterDatabase" localSheetId="0" hidden="1">'Sites Assessment'!$A$32:$AA$335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7" i="3" l="1"/>
  <c r="I306" i="1" l="1"/>
  <c r="H204" i="1"/>
  <c r="H205" i="1"/>
  <c r="L205" i="1" s="1"/>
  <c r="G234" i="3" s="1"/>
  <c r="H206" i="1"/>
  <c r="F235" i="3" s="1"/>
  <c r="H207" i="1"/>
  <c r="L207" i="1" s="1"/>
  <c r="G236" i="3" s="1"/>
  <c r="H208" i="1"/>
  <c r="L208" i="1" s="1"/>
  <c r="H209" i="1"/>
  <c r="L209" i="1" s="1"/>
  <c r="G238" i="3" s="1"/>
  <c r="H210" i="1"/>
  <c r="L210" i="1" s="1"/>
  <c r="G239" i="3" s="1"/>
  <c r="H211" i="1"/>
  <c r="L211" i="1" s="1"/>
  <c r="G240" i="3" s="1"/>
  <c r="H212" i="1"/>
  <c r="H213" i="1"/>
  <c r="L213" i="1" s="1"/>
  <c r="G242" i="3" s="1"/>
  <c r="H214" i="1"/>
  <c r="L214" i="1" s="1"/>
  <c r="G243" i="3" s="1"/>
  <c r="H215" i="1"/>
  <c r="L215" i="1" s="1"/>
  <c r="G244" i="3" s="1"/>
  <c r="H216" i="1"/>
  <c r="L216" i="1" s="1"/>
  <c r="G245" i="3" s="1"/>
  <c r="H217" i="1"/>
  <c r="L217" i="1" s="1"/>
  <c r="G246" i="3" s="1"/>
  <c r="H218" i="1"/>
  <c r="L218" i="1" s="1"/>
  <c r="G247" i="3" s="1"/>
  <c r="H219" i="1"/>
  <c r="L219" i="1" s="1"/>
  <c r="H220" i="1"/>
  <c r="H221" i="1"/>
  <c r="L221" i="1" s="1"/>
  <c r="G250" i="3" s="1"/>
  <c r="H222" i="1"/>
  <c r="L222" i="1" s="1"/>
  <c r="G251" i="3" s="1"/>
  <c r="H223" i="1"/>
  <c r="H224" i="1"/>
  <c r="F253" i="3" s="1"/>
  <c r="H225" i="1"/>
  <c r="L225" i="1" s="1"/>
  <c r="H226" i="1"/>
  <c r="L226" i="1" s="1"/>
  <c r="H227" i="1"/>
  <c r="L227" i="1" s="1"/>
  <c r="G256" i="3" s="1"/>
  <c r="H228" i="1"/>
  <c r="H229" i="1"/>
  <c r="L229" i="1" s="1"/>
  <c r="G258" i="3" s="1"/>
  <c r="H230" i="1"/>
  <c r="L230" i="1" s="1"/>
  <c r="G259" i="3" s="1"/>
  <c r="H231" i="1"/>
  <c r="L231" i="1" s="1"/>
  <c r="G260" i="3" s="1"/>
  <c r="H232" i="1"/>
  <c r="L232" i="1" s="1"/>
  <c r="G261" i="3" s="1"/>
  <c r="H233" i="1"/>
  <c r="L233" i="1" s="1"/>
  <c r="G262" i="3" s="1"/>
  <c r="H234" i="1"/>
  <c r="F263" i="3" s="1"/>
  <c r="H235" i="1"/>
  <c r="L235" i="1" s="1"/>
  <c r="H236" i="1"/>
  <c r="H237" i="1"/>
  <c r="F266" i="3" s="1"/>
  <c r="H238" i="1"/>
  <c r="H239" i="1"/>
  <c r="L239" i="1" s="1"/>
  <c r="G268" i="3" s="1"/>
  <c r="H240" i="1"/>
  <c r="L240" i="1" s="1"/>
  <c r="G269" i="3" s="1"/>
  <c r="H241" i="1"/>
  <c r="L241" i="1" s="1"/>
  <c r="G270" i="3" s="1"/>
  <c r="H242" i="1"/>
  <c r="L242" i="1" s="1"/>
  <c r="G271" i="3" s="1"/>
  <c r="H243" i="1"/>
  <c r="L243" i="1" s="1"/>
  <c r="G272" i="3" s="1"/>
  <c r="H244" i="1"/>
  <c r="F273" i="3" s="1"/>
  <c r="H245" i="1"/>
  <c r="L245" i="1" s="1"/>
  <c r="G274" i="3" s="1"/>
  <c r="H246" i="1"/>
  <c r="F275" i="3" s="1"/>
  <c r="H247" i="1"/>
  <c r="L247" i="1" s="1"/>
  <c r="G276" i="3" s="1"/>
  <c r="H248" i="1"/>
  <c r="L248" i="1" s="1"/>
  <c r="G277" i="3" s="1"/>
  <c r="H249" i="1"/>
  <c r="F278" i="3" s="1"/>
  <c r="H250" i="1"/>
  <c r="L250" i="1" s="1"/>
  <c r="G279" i="3" s="1"/>
  <c r="H251" i="1"/>
  <c r="L251" i="1" s="1"/>
  <c r="G280" i="3" s="1"/>
  <c r="H252" i="1"/>
  <c r="H253" i="1"/>
  <c r="L253" i="1" s="1"/>
  <c r="H254" i="1"/>
  <c r="H255" i="1"/>
  <c r="L255" i="1" s="1"/>
  <c r="G284" i="3" s="1"/>
  <c r="H256" i="1"/>
  <c r="F285" i="3" s="1"/>
  <c r="H257" i="1"/>
  <c r="L257" i="1" s="1"/>
  <c r="G286" i="3" s="1"/>
  <c r="H258" i="1"/>
  <c r="F287" i="3" s="1"/>
  <c r="H259" i="1"/>
  <c r="L259" i="1" s="1"/>
  <c r="G288" i="3" s="1"/>
  <c r="H260" i="1"/>
  <c r="F289" i="3" s="1"/>
  <c r="H261" i="1"/>
  <c r="L261" i="1" s="1"/>
  <c r="G290" i="3" s="1"/>
  <c r="H262" i="1"/>
  <c r="F291" i="3" s="1"/>
  <c r="H263" i="1"/>
  <c r="H264" i="1"/>
  <c r="L264" i="1" s="1"/>
  <c r="G293" i="3" s="1"/>
  <c r="H265" i="1"/>
  <c r="L265" i="1" s="1"/>
  <c r="G294" i="3" s="1"/>
  <c r="H266" i="1"/>
  <c r="F295" i="3" s="1"/>
  <c r="H267" i="1"/>
  <c r="L267" i="1" s="1"/>
  <c r="G296" i="3" s="1"/>
  <c r="H268" i="1"/>
  <c r="F297" i="3" s="1"/>
  <c r="H269" i="1"/>
  <c r="L269" i="1" s="1"/>
  <c r="H270" i="1"/>
  <c r="F299" i="3" s="1"/>
  <c r="H271" i="1"/>
  <c r="H272" i="1"/>
  <c r="L272" i="1" s="1"/>
  <c r="H273" i="1"/>
  <c r="L273" i="1" s="1"/>
  <c r="G302" i="3" s="1"/>
  <c r="H274" i="1"/>
  <c r="L274" i="1" s="1"/>
  <c r="G303" i="3" s="1"/>
  <c r="H275" i="1"/>
  <c r="L275" i="1" s="1"/>
  <c r="G304" i="3" s="1"/>
  <c r="H276" i="1"/>
  <c r="F305" i="3" s="1"/>
  <c r="H277" i="1"/>
  <c r="F306" i="3" s="1"/>
  <c r="H278" i="1"/>
  <c r="L278" i="1" s="1"/>
  <c r="H279" i="1"/>
  <c r="L279" i="1" s="1"/>
  <c r="G308" i="3" s="1"/>
  <c r="H280" i="1"/>
  <c r="L280" i="1" s="1"/>
  <c r="G309" i="3" s="1"/>
  <c r="H281" i="1"/>
  <c r="L281" i="1" s="1"/>
  <c r="G310" i="3" s="1"/>
  <c r="H282" i="1"/>
  <c r="F311" i="3" s="1"/>
  <c r="H283" i="1"/>
  <c r="L283" i="1" s="1"/>
  <c r="H284" i="1"/>
  <c r="H285" i="1"/>
  <c r="L285" i="1" s="1"/>
  <c r="G314" i="3" s="1"/>
  <c r="H286" i="1"/>
  <c r="H287" i="1"/>
  <c r="H288" i="1"/>
  <c r="F317" i="3" s="1"/>
  <c r="H289" i="1"/>
  <c r="L289" i="1" s="1"/>
  <c r="H290" i="1"/>
  <c r="F319" i="3" s="1"/>
  <c r="H291" i="1"/>
  <c r="L291" i="1" s="1"/>
  <c r="G320" i="3" s="1"/>
  <c r="H292" i="1"/>
  <c r="H293" i="1"/>
  <c r="F322" i="3" s="1"/>
  <c r="H294" i="1"/>
  <c r="L294" i="1" s="1"/>
  <c r="G323" i="3" s="1"/>
  <c r="H295" i="1"/>
  <c r="L295" i="1" s="1"/>
  <c r="G324" i="3" s="1"/>
  <c r="H296" i="1"/>
  <c r="L296" i="1" s="1"/>
  <c r="G325" i="3" s="1"/>
  <c r="H297" i="1"/>
  <c r="L297" i="1" s="1"/>
  <c r="G326" i="3" s="1"/>
  <c r="H298" i="1"/>
  <c r="L298" i="1" s="1"/>
  <c r="G327" i="3" s="1"/>
  <c r="H299" i="1"/>
  <c r="L299" i="1" s="1"/>
  <c r="H300" i="1"/>
  <c r="F329" i="3" s="1"/>
  <c r="H301" i="1"/>
  <c r="L301" i="1" s="1"/>
  <c r="G330" i="3" s="1"/>
  <c r="H302" i="1"/>
  <c r="L302" i="1" s="1"/>
  <c r="G331" i="3" s="1"/>
  <c r="H303" i="1"/>
  <c r="H304" i="1"/>
  <c r="F333" i="3" s="1"/>
  <c r="H305" i="1"/>
  <c r="L305" i="1" s="1"/>
  <c r="G334" i="3" s="1"/>
  <c r="H306" i="1"/>
  <c r="L306" i="1" s="1"/>
  <c r="G335" i="3" s="1"/>
  <c r="O204" i="1"/>
  <c r="Q204" i="1" s="1"/>
  <c r="V204" i="1" s="1"/>
  <c r="O233" i="3" s="1"/>
  <c r="O205" i="1"/>
  <c r="T205" i="1" s="1"/>
  <c r="Q234" i="3" s="1"/>
  <c r="O206" i="1"/>
  <c r="Q206" i="1" s="1"/>
  <c r="O207" i="1"/>
  <c r="Q207" i="1" s="1"/>
  <c r="V207" i="1" s="1"/>
  <c r="O236" i="3" s="1"/>
  <c r="O208" i="1"/>
  <c r="Q208" i="1" s="1"/>
  <c r="V208" i="1" s="1"/>
  <c r="O237" i="3" s="1"/>
  <c r="O209" i="1"/>
  <c r="T209" i="1" s="1"/>
  <c r="Q238" i="3" s="1"/>
  <c r="O210" i="1"/>
  <c r="T210" i="1" s="1"/>
  <c r="Q239" i="3" s="1"/>
  <c r="O211" i="1"/>
  <c r="T211" i="1" s="1"/>
  <c r="Q240" i="3" s="1"/>
  <c r="O212" i="1"/>
  <c r="Q212" i="1" s="1"/>
  <c r="O213" i="1"/>
  <c r="T213" i="1" s="1"/>
  <c r="Q242" i="3" s="1"/>
  <c r="O214" i="1"/>
  <c r="Q214" i="1" s="1"/>
  <c r="O215" i="1"/>
  <c r="Q215" i="1" s="1"/>
  <c r="V215" i="1" s="1"/>
  <c r="O244" i="3" s="1"/>
  <c r="O216" i="1"/>
  <c r="Q216" i="1" s="1"/>
  <c r="O217" i="1"/>
  <c r="T217" i="1" s="1"/>
  <c r="Q246" i="3" s="1"/>
  <c r="O218" i="1"/>
  <c r="Q218" i="1" s="1"/>
  <c r="O219" i="1"/>
  <c r="T219" i="1" s="1"/>
  <c r="Q248" i="3" s="1"/>
  <c r="O220" i="1"/>
  <c r="Q220" i="1" s="1"/>
  <c r="V220" i="1" s="1"/>
  <c r="O249" i="3" s="1"/>
  <c r="O221" i="1"/>
  <c r="P250" i="3" s="1"/>
  <c r="O222" i="1"/>
  <c r="Q222" i="1" s="1"/>
  <c r="O223" i="1"/>
  <c r="Q223" i="1" s="1"/>
  <c r="O224" i="1"/>
  <c r="Q224" i="1" s="1"/>
  <c r="N253" i="3" s="1"/>
  <c r="O225" i="1"/>
  <c r="T225" i="1" s="1"/>
  <c r="Q254" i="3" s="1"/>
  <c r="O226" i="1"/>
  <c r="Q226" i="1" s="1"/>
  <c r="O227" i="1"/>
  <c r="T227" i="1" s="1"/>
  <c r="Q256" i="3" s="1"/>
  <c r="O228" i="1"/>
  <c r="Q228" i="1" s="1"/>
  <c r="O229" i="1"/>
  <c r="T229" i="1" s="1"/>
  <c r="Q258" i="3" s="1"/>
  <c r="O230" i="1"/>
  <c r="Q230" i="1" s="1"/>
  <c r="O231" i="1"/>
  <c r="Q231" i="1" s="1"/>
  <c r="O232" i="1"/>
  <c r="Q232" i="1" s="1"/>
  <c r="N261" i="3" s="1"/>
  <c r="O233" i="1"/>
  <c r="T233" i="1" s="1"/>
  <c r="Q262" i="3" s="1"/>
  <c r="O234" i="1"/>
  <c r="Q234" i="1" s="1"/>
  <c r="O235" i="1"/>
  <c r="T235" i="1" s="1"/>
  <c r="Q264" i="3" s="1"/>
  <c r="O236" i="1"/>
  <c r="Q236" i="1" s="1"/>
  <c r="V236" i="1" s="1"/>
  <c r="O265" i="3" s="1"/>
  <c r="O237" i="1"/>
  <c r="T237" i="1" s="1"/>
  <c r="Q266" i="3" s="1"/>
  <c r="O238" i="1"/>
  <c r="Q238" i="1" s="1"/>
  <c r="V238" i="1" s="1"/>
  <c r="O267" i="3" s="1"/>
  <c r="O239" i="1"/>
  <c r="Q239" i="1" s="1"/>
  <c r="V239" i="1" s="1"/>
  <c r="O268" i="3" s="1"/>
  <c r="O240" i="1"/>
  <c r="P269" i="3" s="1"/>
  <c r="O241" i="1"/>
  <c r="T241" i="1" s="1"/>
  <c r="Q270" i="3" s="1"/>
  <c r="O242" i="1"/>
  <c r="T242" i="1" s="1"/>
  <c r="Q271" i="3" s="1"/>
  <c r="O243" i="1"/>
  <c r="T243" i="1" s="1"/>
  <c r="Q272" i="3" s="1"/>
  <c r="O244" i="1"/>
  <c r="Q244" i="1" s="1"/>
  <c r="O245" i="1"/>
  <c r="T245" i="1" s="1"/>
  <c r="Q274" i="3" s="1"/>
  <c r="O246" i="1"/>
  <c r="Q246" i="1" s="1"/>
  <c r="V246" i="1" s="1"/>
  <c r="O275" i="3" s="1"/>
  <c r="O247" i="1"/>
  <c r="Q247" i="1" s="1"/>
  <c r="V247" i="1" s="1"/>
  <c r="O276" i="3" s="1"/>
  <c r="O248" i="1"/>
  <c r="P277" i="3" s="1"/>
  <c r="O249" i="1"/>
  <c r="T249" i="1" s="1"/>
  <c r="Q278" i="3" s="1"/>
  <c r="O250" i="1"/>
  <c r="Q250" i="1" s="1"/>
  <c r="O251" i="1"/>
  <c r="T251" i="1" s="1"/>
  <c r="Q280" i="3" s="1"/>
  <c r="O252" i="1"/>
  <c r="Q252" i="1" s="1"/>
  <c r="V252" i="1" s="1"/>
  <c r="O281" i="3" s="1"/>
  <c r="O253" i="1"/>
  <c r="P282" i="3" s="1"/>
  <c r="O254" i="1"/>
  <c r="Q254" i="1" s="1"/>
  <c r="V254" i="1" s="1"/>
  <c r="O283" i="3" s="1"/>
  <c r="O255" i="1"/>
  <c r="Q255" i="1" s="1"/>
  <c r="V255" i="1" s="1"/>
  <c r="O284" i="3" s="1"/>
  <c r="O256" i="1"/>
  <c r="T256" i="1" s="1"/>
  <c r="Q285" i="3" s="1"/>
  <c r="O257" i="1"/>
  <c r="T257" i="1" s="1"/>
  <c r="Q286" i="3" s="1"/>
  <c r="O258" i="1"/>
  <c r="Q258" i="1" s="1"/>
  <c r="O259" i="1"/>
  <c r="P288" i="3" s="1"/>
  <c r="O260" i="1"/>
  <c r="Q260" i="1" s="1"/>
  <c r="N289" i="3" s="1"/>
  <c r="O261" i="1"/>
  <c r="P290" i="3" s="1"/>
  <c r="O262" i="1"/>
  <c r="Q262" i="1" s="1"/>
  <c r="V262" i="1" s="1"/>
  <c r="O291" i="3" s="1"/>
  <c r="O263" i="1"/>
  <c r="Q263" i="1" s="1"/>
  <c r="V263" i="1" s="1"/>
  <c r="O292" i="3" s="1"/>
  <c r="O264" i="1"/>
  <c r="Q264" i="1" s="1"/>
  <c r="N293" i="3" s="1"/>
  <c r="O265" i="1"/>
  <c r="T265" i="1" s="1"/>
  <c r="Q294" i="3" s="1"/>
  <c r="O266" i="1"/>
  <c r="T266" i="1" s="1"/>
  <c r="Q295" i="3" s="1"/>
  <c r="O267" i="1"/>
  <c r="P296" i="3" s="1"/>
  <c r="O268" i="1"/>
  <c r="Q268" i="1" s="1"/>
  <c r="V268" i="1" s="1"/>
  <c r="O297" i="3" s="1"/>
  <c r="O269" i="1"/>
  <c r="P298" i="3" s="1"/>
  <c r="O270" i="1"/>
  <c r="Q270" i="1" s="1"/>
  <c r="V270" i="1" s="1"/>
  <c r="O299" i="3" s="1"/>
  <c r="O271" i="1"/>
  <c r="Q271" i="1" s="1"/>
  <c r="N300" i="3" s="1"/>
  <c r="O272" i="1"/>
  <c r="Q272" i="1" s="1"/>
  <c r="V272" i="1" s="1"/>
  <c r="O301" i="3" s="1"/>
  <c r="O273" i="1"/>
  <c r="T273" i="1" s="1"/>
  <c r="Q302" i="3" s="1"/>
  <c r="O274" i="1"/>
  <c r="Q274" i="1" s="1"/>
  <c r="V274" i="1" s="1"/>
  <c r="O303" i="3" s="1"/>
  <c r="O275" i="1"/>
  <c r="P304" i="3" s="1"/>
  <c r="O276" i="1"/>
  <c r="Q276" i="1" s="1"/>
  <c r="V276" i="1" s="1"/>
  <c r="O305" i="3" s="1"/>
  <c r="O277" i="1"/>
  <c r="P306" i="3" s="1"/>
  <c r="O278" i="1"/>
  <c r="Q278" i="1" s="1"/>
  <c r="N307" i="3" s="1"/>
  <c r="O279" i="1"/>
  <c r="P308" i="3" s="1"/>
  <c r="O280" i="1"/>
  <c r="Q280" i="1" s="1"/>
  <c r="N309" i="3" s="1"/>
  <c r="O281" i="1"/>
  <c r="T281" i="1" s="1"/>
  <c r="Q310" i="3" s="1"/>
  <c r="O282" i="1"/>
  <c r="P311" i="3" s="1"/>
  <c r="O283" i="1"/>
  <c r="T283" i="1" s="1"/>
  <c r="Q312" i="3" s="1"/>
  <c r="O284" i="1"/>
  <c r="Q284" i="1" s="1"/>
  <c r="V284" i="1" s="1"/>
  <c r="O313" i="3" s="1"/>
  <c r="O285" i="1"/>
  <c r="T285" i="1" s="1"/>
  <c r="Q314" i="3" s="1"/>
  <c r="O286" i="1"/>
  <c r="Q286" i="1" s="1"/>
  <c r="N315" i="3" s="1"/>
  <c r="O287" i="1"/>
  <c r="Q287" i="1" s="1"/>
  <c r="V287" i="1" s="1"/>
  <c r="O316" i="3" s="1"/>
  <c r="O288" i="1"/>
  <c r="T288" i="1" s="1"/>
  <c r="Q317" i="3" s="1"/>
  <c r="O289" i="1"/>
  <c r="T289" i="1" s="1"/>
  <c r="Q318" i="3" s="1"/>
  <c r="O290" i="1"/>
  <c r="Q290" i="1" s="1"/>
  <c r="O291" i="1"/>
  <c r="P320" i="3" s="1"/>
  <c r="O292" i="1"/>
  <c r="Q292" i="1" s="1"/>
  <c r="N321" i="3" s="1"/>
  <c r="O293" i="1"/>
  <c r="T293" i="1" s="1"/>
  <c r="Q322" i="3" s="1"/>
  <c r="O294" i="1"/>
  <c r="Q294" i="1" s="1"/>
  <c r="O295" i="1"/>
  <c r="Q295" i="1" s="1"/>
  <c r="N324" i="3" s="1"/>
  <c r="O296" i="1"/>
  <c r="Q296" i="1" s="1"/>
  <c r="V296" i="1" s="1"/>
  <c r="O325" i="3" s="1"/>
  <c r="O297" i="1"/>
  <c r="T297" i="1" s="1"/>
  <c r="Q326" i="3" s="1"/>
  <c r="O298" i="1"/>
  <c r="Q298" i="1" s="1"/>
  <c r="O299" i="1"/>
  <c r="P328" i="3" s="1"/>
  <c r="O300" i="1"/>
  <c r="Q300" i="1" s="1"/>
  <c r="V300" i="1" s="1"/>
  <c r="O329" i="3" s="1"/>
  <c r="O301" i="1"/>
  <c r="T301" i="1" s="1"/>
  <c r="Q330" i="3" s="1"/>
  <c r="O302" i="1"/>
  <c r="Q302" i="1" s="1"/>
  <c r="V302" i="1" s="1"/>
  <c r="O331" i="3" s="1"/>
  <c r="O303" i="1"/>
  <c r="Q303" i="1" s="1"/>
  <c r="N332" i="3" s="1"/>
  <c r="O304" i="1"/>
  <c r="P333" i="3" s="1"/>
  <c r="O305" i="1"/>
  <c r="T305" i="1" s="1"/>
  <c r="Q334" i="3" s="1"/>
  <c r="O306" i="1"/>
  <c r="Q306" i="1" s="1"/>
  <c r="I204" i="1"/>
  <c r="M233" i="3" s="1"/>
  <c r="J204" i="1"/>
  <c r="K204" i="1"/>
  <c r="I233" i="3" s="1"/>
  <c r="L204" i="1"/>
  <c r="I205" i="1"/>
  <c r="M234" i="3" s="1"/>
  <c r="J205" i="1"/>
  <c r="K234" i="3" s="1"/>
  <c r="K205" i="1"/>
  <c r="I234" i="3" s="1"/>
  <c r="I206" i="1"/>
  <c r="M235" i="3" s="1"/>
  <c r="J206" i="1"/>
  <c r="K235" i="3" s="1"/>
  <c r="K206" i="1"/>
  <c r="I235" i="3" s="1"/>
  <c r="I207" i="1"/>
  <c r="J207" i="1"/>
  <c r="K207" i="1"/>
  <c r="I236" i="3" s="1"/>
  <c r="I208" i="1"/>
  <c r="J208" i="1"/>
  <c r="K237" i="3" s="1"/>
  <c r="K208" i="1"/>
  <c r="I237" i="3" s="1"/>
  <c r="I209" i="1"/>
  <c r="M238" i="3" s="1"/>
  <c r="J209" i="1"/>
  <c r="K238" i="3" s="1"/>
  <c r="K209" i="1"/>
  <c r="I210" i="1"/>
  <c r="M239" i="3" s="1"/>
  <c r="J210" i="1"/>
  <c r="K239" i="3" s="1"/>
  <c r="K210" i="1"/>
  <c r="I239" i="3" s="1"/>
  <c r="I211" i="1"/>
  <c r="M240" i="3" s="1"/>
  <c r="J211" i="1"/>
  <c r="K211" i="1"/>
  <c r="I240" i="3" s="1"/>
  <c r="I212" i="1"/>
  <c r="J212" i="1"/>
  <c r="K241" i="3" s="1"/>
  <c r="K212" i="1"/>
  <c r="I241" i="3" s="1"/>
  <c r="L212" i="1"/>
  <c r="I213" i="1"/>
  <c r="J213" i="1"/>
  <c r="K242" i="3" s="1"/>
  <c r="K213" i="1"/>
  <c r="I242" i="3" s="1"/>
  <c r="I214" i="1"/>
  <c r="M243" i="3" s="1"/>
  <c r="J214" i="1"/>
  <c r="K214" i="1"/>
  <c r="I243" i="3" s="1"/>
  <c r="I215" i="1"/>
  <c r="M244" i="3" s="1"/>
  <c r="J215" i="1"/>
  <c r="K215" i="1"/>
  <c r="I244" i="3" s="1"/>
  <c r="I216" i="1"/>
  <c r="M245" i="3" s="1"/>
  <c r="J216" i="1"/>
  <c r="K216" i="1"/>
  <c r="I245" i="3" s="1"/>
  <c r="I217" i="1"/>
  <c r="J217" i="1"/>
  <c r="K246" i="3" s="1"/>
  <c r="K217" i="1"/>
  <c r="I246" i="3" s="1"/>
  <c r="I218" i="1"/>
  <c r="J218" i="1"/>
  <c r="K247" i="3" s="1"/>
  <c r="K218" i="1"/>
  <c r="I247" i="3" s="1"/>
  <c r="I219" i="1"/>
  <c r="J219" i="1"/>
  <c r="K248" i="3" s="1"/>
  <c r="K219" i="1"/>
  <c r="I248" i="3" s="1"/>
  <c r="I220" i="1"/>
  <c r="M249" i="3" s="1"/>
  <c r="J220" i="1"/>
  <c r="K220" i="1"/>
  <c r="L220" i="1"/>
  <c r="G249" i="3" s="1"/>
  <c r="I221" i="1"/>
  <c r="M250" i="3" s="1"/>
  <c r="J221" i="1"/>
  <c r="K221" i="1"/>
  <c r="I222" i="1"/>
  <c r="M251" i="3" s="1"/>
  <c r="J222" i="1"/>
  <c r="K251" i="3" s="1"/>
  <c r="K222" i="1"/>
  <c r="I223" i="1"/>
  <c r="J223" i="1"/>
  <c r="K252" i="3" s="1"/>
  <c r="K223" i="1"/>
  <c r="I252" i="3" s="1"/>
  <c r="L223" i="1"/>
  <c r="I224" i="1"/>
  <c r="J224" i="1"/>
  <c r="K253" i="3" s="1"/>
  <c r="K224" i="1"/>
  <c r="I253" i="3" s="1"/>
  <c r="I225" i="1"/>
  <c r="J225" i="1"/>
  <c r="K254" i="3" s="1"/>
  <c r="K225" i="1"/>
  <c r="I254" i="3" s="1"/>
  <c r="I226" i="1"/>
  <c r="M255" i="3" s="1"/>
  <c r="J226" i="1"/>
  <c r="K226" i="1"/>
  <c r="I227" i="1"/>
  <c r="J227" i="1"/>
  <c r="K227" i="1"/>
  <c r="I256" i="3" s="1"/>
  <c r="I228" i="1"/>
  <c r="J228" i="1"/>
  <c r="X228" i="1" s="1"/>
  <c r="K228" i="1"/>
  <c r="I257" i="3" s="1"/>
  <c r="L228" i="1"/>
  <c r="I229" i="1"/>
  <c r="M258" i="3" s="1"/>
  <c r="J229" i="1"/>
  <c r="K258" i="3" s="1"/>
  <c r="K229" i="1"/>
  <c r="I230" i="1"/>
  <c r="M259" i="3" s="1"/>
  <c r="J230" i="1"/>
  <c r="K230" i="1"/>
  <c r="I259" i="3" s="1"/>
  <c r="I231" i="1"/>
  <c r="M260" i="3" s="1"/>
  <c r="J231" i="1"/>
  <c r="K231" i="1"/>
  <c r="I260" i="3" s="1"/>
  <c r="I232" i="1"/>
  <c r="J232" i="1"/>
  <c r="K261" i="3" s="1"/>
  <c r="K232" i="1"/>
  <c r="I261" i="3" s="1"/>
  <c r="I233" i="1"/>
  <c r="J233" i="1"/>
  <c r="K262" i="3" s="1"/>
  <c r="K233" i="1"/>
  <c r="I262" i="3" s="1"/>
  <c r="I234" i="1"/>
  <c r="J234" i="1"/>
  <c r="K263" i="3" s="1"/>
  <c r="K234" i="1"/>
  <c r="I263" i="3" s="1"/>
  <c r="I235" i="1"/>
  <c r="M264" i="3" s="1"/>
  <c r="J235" i="1"/>
  <c r="K264" i="3" s="1"/>
  <c r="K235" i="1"/>
  <c r="I236" i="1"/>
  <c r="M265" i="3" s="1"/>
  <c r="J236" i="1"/>
  <c r="K265" i="3" s="1"/>
  <c r="K236" i="1"/>
  <c r="L236" i="1"/>
  <c r="G265" i="3" s="1"/>
  <c r="I237" i="1"/>
  <c r="M266" i="3" s="1"/>
  <c r="J237" i="1"/>
  <c r="K266" i="3" s="1"/>
  <c r="K237" i="1"/>
  <c r="I238" i="1"/>
  <c r="J238" i="1"/>
  <c r="K267" i="3" s="1"/>
  <c r="K238" i="1"/>
  <c r="I267" i="3" s="1"/>
  <c r="L238" i="1"/>
  <c r="I239" i="1"/>
  <c r="M268" i="3" s="1"/>
  <c r="J239" i="1"/>
  <c r="K268" i="3" s="1"/>
  <c r="K239" i="1"/>
  <c r="I240" i="1"/>
  <c r="M269" i="3" s="1"/>
  <c r="J240" i="1"/>
  <c r="K240" i="1"/>
  <c r="I241" i="1"/>
  <c r="M270" i="3" s="1"/>
  <c r="J241" i="1"/>
  <c r="K270" i="3" s="1"/>
  <c r="K241" i="1"/>
  <c r="I270" i="3" s="1"/>
  <c r="I242" i="1"/>
  <c r="J242" i="1"/>
  <c r="K242" i="1"/>
  <c r="I271" i="3" s="1"/>
  <c r="I243" i="1"/>
  <c r="J243" i="1"/>
  <c r="K272" i="3" s="1"/>
  <c r="K243" i="1"/>
  <c r="I272" i="3" s="1"/>
  <c r="I244" i="1"/>
  <c r="M273" i="3" s="1"/>
  <c r="J244" i="1"/>
  <c r="K273" i="3" s="1"/>
  <c r="K244" i="1"/>
  <c r="I273" i="3" s="1"/>
  <c r="L244" i="1"/>
  <c r="I245" i="1"/>
  <c r="M274" i="3" s="1"/>
  <c r="J245" i="1"/>
  <c r="K274" i="3" s="1"/>
  <c r="K245" i="1"/>
  <c r="I246" i="1"/>
  <c r="M275" i="3" s="1"/>
  <c r="J246" i="1"/>
  <c r="K246" i="1"/>
  <c r="I247" i="1"/>
  <c r="J247" i="1"/>
  <c r="K276" i="3" s="1"/>
  <c r="K247" i="1"/>
  <c r="I276" i="3" s="1"/>
  <c r="I248" i="1"/>
  <c r="J248" i="1"/>
  <c r="K248" i="1"/>
  <c r="X248" i="1" s="1"/>
  <c r="I249" i="1"/>
  <c r="J249" i="1"/>
  <c r="K278" i="3" s="1"/>
  <c r="K249" i="1"/>
  <c r="I250" i="1"/>
  <c r="J250" i="1"/>
  <c r="K279" i="3" s="1"/>
  <c r="K250" i="1"/>
  <c r="I251" i="1"/>
  <c r="M280" i="3" s="1"/>
  <c r="J251" i="1"/>
  <c r="K280" i="3" s="1"/>
  <c r="K251" i="1"/>
  <c r="I280" i="3" s="1"/>
  <c r="I252" i="1"/>
  <c r="J252" i="1"/>
  <c r="K281" i="3" s="1"/>
  <c r="K252" i="1"/>
  <c r="L252" i="1"/>
  <c r="I253" i="1"/>
  <c r="M282" i="3" s="1"/>
  <c r="J253" i="1"/>
  <c r="K282" i="3" s="1"/>
  <c r="K253" i="1"/>
  <c r="I282" i="3" s="1"/>
  <c r="I254" i="1"/>
  <c r="J254" i="1"/>
  <c r="K283" i="3" s="1"/>
  <c r="K254" i="1"/>
  <c r="L254" i="1"/>
  <c r="I255" i="1"/>
  <c r="M284" i="3" s="1"/>
  <c r="J255" i="1"/>
  <c r="K284" i="3" s="1"/>
  <c r="K255" i="1"/>
  <c r="I284" i="3" s="1"/>
  <c r="I256" i="1"/>
  <c r="M285" i="3" s="1"/>
  <c r="J256" i="1"/>
  <c r="K256" i="1"/>
  <c r="L256" i="1"/>
  <c r="I257" i="1"/>
  <c r="M286" i="3" s="1"/>
  <c r="J257" i="1"/>
  <c r="K286" i="3" s="1"/>
  <c r="K257" i="1"/>
  <c r="I286" i="3" s="1"/>
  <c r="I258" i="1"/>
  <c r="M287" i="3" s="1"/>
  <c r="J258" i="1"/>
  <c r="K287" i="3" s="1"/>
  <c r="K258" i="1"/>
  <c r="I259" i="1"/>
  <c r="M288" i="3" s="1"/>
  <c r="J259" i="1"/>
  <c r="K259" i="1"/>
  <c r="I288" i="3" s="1"/>
  <c r="I260" i="1"/>
  <c r="M289" i="3" s="1"/>
  <c r="J260" i="1"/>
  <c r="K260" i="1"/>
  <c r="I289" i="3" s="1"/>
  <c r="L260" i="1"/>
  <c r="G289" i="3" s="1"/>
  <c r="I261" i="1"/>
  <c r="J261" i="1"/>
  <c r="K290" i="3" s="1"/>
  <c r="K261" i="1"/>
  <c r="I290" i="3" s="1"/>
  <c r="I262" i="1"/>
  <c r="M291" i="3" s="1"/>
  <c r="J262" i="1"/>
  <c r="K291" i="3" s="1"/>
  <c r="K262" i="1"/>
  <c r="I263" i="1"/>
  <c r="J263" i="1"/>
  <c r="K292" i="3" s="1"/>
  <c r="K263" i="1"/>
  <c r="L263" i="1"/>
  <c r="G292" i="3" s="1"/>
  <c r="I264" i="1"/>
  <c r="J264" i="1"/>
  <c r="K264" i="1"/>
  <c r="I293" i="3" s="1"/>
  <c r="I265" i="1"/>
  <c r="M294" i="3" s="1"/>
  <c r="J265" i="1"/>
  <c r="K294" i="3" s="1"/>
  <c r="K265" i="1"/>
  <c r="I294" i="3" s="1"/>
  <c r="I266" i="1"/>
  <c r="M295" i="3" s="1"/>
  <c r="J266" i="1"/>
  <c r="K295" i="3" s="1"/>
  <c r="K266" i="1"/>
  <c r="I267" i="1"/>
  <c r="M296" i="3" s="1"/>
  <c r="J267" i="1"/>
  <c r="K267" i="1"/>
  <c r="I296" i="3" s="1"/>
  <c r="I268" i="1"/>
  <c r="J268" i="1"/>
  <c r="K297" i="3" s="1"/>
  <c r="K268" i="1"/>
  <c r="L268" i="1"/>
  <c r="G297" i="3" s="1"/>
  <c r="I269" i="1"/>
  <c r="M298" i="3" s="1"/>
  <c r="J269" i="1"/>
  <c r="K298" i="3" s="1"/>
  <c r="K269" i="1"/>
  <c r="I270" i="1"/>
  <c r="J270" i="1"/>
  <c r="K299" i="3" s="1"/>
  <c r="K270" i="1"/>
  <c r="I299" i="3" s="1"/>
  <c r="I271" i="1"/>
  <c r="M300" i="3" s="1"/>
  <c r="J271" i="1"/>
  <c r="K300" i="3" s="1"/>
  <c r="K271" i="1"/>
  <c r="I300" i="3" s="1"/>
  <c r="L271" i="1"/>
  <c r="G300" i="3" s="1"/>
  <c r="I272" i="1"/>
  <c r="J272" i="1"/>
  <c r="K301" i="3" s="1"/>
  <c r="K272" i="1"/>
  <c r="I301" i="3" s="1"/>
  <c r="I273" i="1"/>
  <c r="M302" i="3" s="1"/>
  <c r="J273" i="1"/>
  <c r="K302" i="3" s="1"/>
  <c r="K273" i="1"/>
  <c r="I274" i="1"/>
  <c r="M303" i="3" s="1"/>
  <c r="J274" i="1"/>
  <c r="K274" i="1"/>
  <c r="I275" i="1"/>
  <c r="J275" i="1"/>
  <c r="K275" i="1"/>
  <c r="I304" i="3" s="1"/>
  <c r="I276" i="1"/>
  <c r="J276" i="1"/>
  <c r="K276" i="1"/>
  <c r="L276" i="1"/>
  <c r="G305" i="3" s="1"/>
  <c r="I277" i="1"/>
  <c r="M306" i="3" s="1"/>
  <c r="J277" i="1"/>
  <c r="K306" i="3" s="1"/>
  <c r="K277" i="1"/>
  <c r="I278" i="1"/>
  <c r="M307" i="3" s="1"/>
  <c r="J278" i="1"/>
  <c r="K278" i="1"/>
  <c r="I279" i="1"/>
  <c r="J279" i="1"/>
  <c r="K279" i="1"/>
  <c r="I280" i="1"/>
  <c r="M309" i="3" s="1"/>
  <c r="J280" i="1"/>
  <c r="K309" i="3" s="1"/>
  <c r="K280" i="1"/>
  <c r="I309" i="3" s="1"/>
  <c r="I281" i="1"/>
  <c r="J281" i="1"/>
  <c r="K281" i="1"/>
  <c r="I282" i="1"/>
  <c r="J282" i="1"/>
  <c r="K282" i="1"/>
  <c r="I311" i="3" s="1"/>
  <c r="I283" i="1"/>
  <c r="M312" i="3" s="1"/>
  <c r="J283" i="1"/>
  <c r="K312" i="3" s="1"/>
  <c r="K283" i="1"/>
  <c r="I284" i="1"/>
  <c r="J284" i="1"/>
  <c r="K313" i="3" s="1"/>
  <c r="K284" i="1"/>
  <c r="L284" i="1"/>
  <c r="I285" i="1"/>
  <c r="M314" i="3" s="1"/>
  <c r="J285" i="1"/>
  <c r="K285" i="1"/>
  <c r="I314" i="3" s="1"/>
  <c r="I286" i="1"/>
  <c r="J286" i="1"/>
  <c r="K286" i="1"/>
  <c r="I315" i="3" s="1"/>
  <c r="L286" i="1"/>
  <c r="I287" i="1"/>
  <c r="J287" i="1"/>
  <c r="K316" i="3" s="1"/>
  <c r="K287" i="1"/>
  <c r="I316" i="3" s="1"/>
  <c r="L287" i="1"/>
  <c r="I288" i="1"/>
  <c r="J288" i="1"/>
  <c r="K288" i="1"/>
  <c r="I317" i="3" s="1"/>
  <c r="I289" i="1"/>
  <c r="J289" i="1"/>
  <c r="K318" i="3" s="1"/>
  <c r="K289" i="1"/>
  <c r="I318" i="3" s="1"/>
  <c r="I290" i="1"/>
  <c r="J290" i="1"/>
  <c r="K319" i="3" s="1"/>
  <c r="K290" i="1"/>
  <c r="I291" i="1"/>
  <c r="M320" i="3" s="1"/>
  <c r="J291" i="1"/>
  <c r="K291" i="1"/>
  <c r="I292" i="1"/>
  <c r="J292" i="1"/>
  <c r="K321" i="3" s="1"/>
  <c r="K292" i="1"/>
  <c r="I321" i="3" s="1"/>
  <c r="L292" i="1"/>
  <c r="I293" i="1"/>
  <c r="M322" i="3" s="1"/>
  <c r="J293" i="1"/>
  <c r="K322" i="3" s="1"/>
  <c r="K293" i="1"/>
  <c r="I294" i="1"/>
  <c r="M323" i="3" s="1"/>
  <c r="J294" i="1"/>
  <c r="K294" i="1"/>
  <c r="I295" i="1"/>
  <c r="M324" i="3" s="1"/>
  <c r="J295" i="1"/>
  <c r="K295" i="1"/>
  <c r="I296" i="1"/>
  <c r="M325" i="3" s="1"/>
  <c r="J296" i="1"/>
  <c r="K296" i="1"/>
  <c r="I297" i="1"/>
  <c r="J297" i="1"/>
  <c r="K326" i="3" s="1"/>
  <c r="K297" i="1"/>
  <c r="I326" i="3" s="1"/>
  <c r="I298" i="1"/>
  <c r="J298" i="1"/>
  <c r="K298" i="1"/>
  <c r="I327" i="3" s="1"/>
  <c r="I299" i="1"/>
  <c r="J299" i="1"/>
  <c r="K328" i="3" s="1"/>
  <c r="K299" i="1"/>
  <c r="I300" i="1"/>
  <c r="J300" i="1"/>
  <c r="K329" i="3" s="1"/>
  <c r="K300" i="1"/>
  <c r="L300" i="1"/>
  <c r="G329" i="3" s="1"/>
  <c r="I301" i="1"/>
  <c r="M330" i="3" s="1"/>
  <c r="J301" i="1"/>
  <c r="K301" i="1"/>
  <c r="I302" i="1"/>
  <c r="J302" i="1"/>
  <c r="K331" i="3" s="1"/>
  <c r="K302" i="1"/>
  <c r="I331" i="3" s="1"/>
  <c r="I303" i="1"/>
  <c r="M332" i="3" s="1"/>
  <c r="J303" i="1"/>
  <c r="K332" i="3" s="1"/>
  <c r="K303" i="1"/>
  <c r="I332" i="3" s="1"/>
  <c r="L303" i="1"/>
  <c r="G332" i="3" s="1"/>
  <c r="I304" i="1"/>
  <c r="J304" i="1"/>
  <c r="K333" i="3" s="1"/>
  <c r="K304" i="1"/>
  <c r="I333" i="3" s="1"/>
  <c r="I305" i="1"/>
  <c r="M334" i="3" s="1"/>
  <c r="J305" i="1"/>
  <c r="K305" i="1"/>
  <c r="I334" i="3" s="1"/>
  <c r="J306" i="1"/>
  <c r="K306" i="1"/>
  <c r="R204" i="1"/>
  <c r="S233" i="3" s="1"/>
  <c r="S204" i="1"/>
  <c r="T204" i="1"/>
  <c r="Q233" i="3" s="1"/>
  <c r="U204" i="1"/>
  <c r="R205" i="1"/>
  <c r="S234" i="3" s="1"/>
  <c r="S205" i="1"/>
  <c r="U205" i="1"/>
  <c r="R206" i="1"/>
  <c r="S235" i="3" s="1"/>
  <c r="S206" i="1"/>
  <c r="U206" i="1"/>
  <c r="R207" i="1"/>
  <c r="S236" i="3" s="1"/>
  <c r="S207" i="1"/>
  <c r="U207" i="1"/>
  <c r="R208" i="1"/>
  <c r="S208" i="1"/>
  <c r="U208" i="1"/>
  <c r="R209" i="1"/>
  <c r="S238" i="3" s="1"/>
  <c r="S209" i="1"/>
  <c r="U209" i="1"/>
  <c r="R210" i="1"/>
  <c r="S210" i="1"/>
  <c r="U210" i="1"/>
  <c r="R211" i="1"/>
  <c r="S211" i="1"/>
  <c r="U211" i="1"/>
  <c r="R212" i="1"/>
  <c r="S241" i="3" s="1"/>
  <c r="S212" i="1"/>
  <c r="T212" i="1"/>
  <c r="Q241" i="3" s="1"/>
  <c r="U212" i="1"/>
  <c r="R213" i="1"/>
  <c r="S213" i="1"/>
  <c r="U213" i="1"/>
  <c r="R214" i="1"/>
  <c r="S214" i="1"/>
  <c r="U214" i="1"/>
  <c r="R215" i="1"/>
  <c r="S244" i="3" s="1"/>
  <c r="S215" i="1"/>
  <c r="U215" i="1"/>
  <c r="R216" i="1"/>
  <c r="S245" i="3" s="1"/>
  <c r="S216" i="1"/>
  <c r="U216" i="1"/>
  <c r="R217" i="1"/>
  <c r="S246" i="3" s="1"/>
  <c r="S217" i="1"/>
  <c r="U217" i="1"/>
  <c r="R218" i="1"/>
  <c r="S247" i="3" s="1"/>
  <c r="S218" i="1"/>
  <c r="T218" i="1"/>
  <c r="Q247" i="3" s="1"/>
  <c r="U218" i="1"/>
  <c r="R219" i="1"/>
  <c r="S248" i="3" s="1"/>
  <c r="S219" i="1"/>
  <c r="U219" i="1"/>
  <c r="R220" i="1"/>
  <c r="S220" i="1"/>
  <c r="U220" i="1"/>
  <c r="R221" i="1"/>
  <c r="S221" i="1"/>
  <c r="U221" i="1"/>
  <c r="R222" i="1"/>
  <c r="S251" i="3" s="1"/>
  <c r="S222" i="1"/>
  <c r="U222" i="1"/>
  <c r="R223" i="1"/>
  <c r="S252" i="3" s="1"/>
  <c r="S223" i="1"/>
  <c r="T223" i="1"/>
  <c r="Q252" i="3" s="1"/>
  <c r="U223" i="1"/>
  <c r="R224" i="1"/>
  <c r="S253" i="3" s="1"/>
  <c r="S224" i="1"/>
  <c r="U224" i="1"/>
  <c r="R225" i="1"/>
  <c r="S225" i="1"/>
  <c r="U225" i="1"/>
  <c r="R226" i="1"/>
  <c r="S226" i="1"/>
  <c r="U226" i="1"/>
  <c r="R227" i="1"/>
  <c r="S256" i="3" s="1"/>
  <c r="S227" i="1"/>
  <c r="U227" i="1"/>
  <c r="R228" i="1"/>
  <c r="S257" i="3" s="1"/>
  <c r="S228" i="1"/>
  <c r="T228" i="1"/>
  <c r="Q257" i="3" s="1"/>
  <c r="U228" i="1"/>
  <c r="R229" i="1"/>
  <c r="S258" i="3" s="1"/>
  <c r="S229" i="1"/>
  <c r="U229" i="1"/>
  <c r="R230" i="1"/>
  <c r="S230" i="1"/>
  <c r="U230" i="1"/>
  <c r="R231" i="1"/>
  <c r="S260" i="3" s="1"/>
  <c r="S231" i="1"/>
  <c r="U231" i="1"/>
  <c r="R232" i="1"/>
  <c r="S261" i="3" s="1"/>
  <c r="S232" i="1"/>
  <c r="U232" i="1"/>
  <c r="R233" i="1"/>
  <c r="S262" i="3" s="1"/>
  <c r="S233" i="1"/>
  <c r="U233" i="1"/>
  <c r="R234" i="1"/>
  <c r="S263" i="3" s="1"/>
  <c r="S234" i="1"/>
  <c r="T234" i="1"/>
  <c r="Q263" i="3" s="1"/>
  <c r="U234" i="1"/>
  <c r="R235" i="1"/>
  <c r="S264" i="3" s="1"/>
  <c r="S235" i="1"/>
  <c r="U235" i="1"/>
  <c r="R236" i="1"/>
  <c r="S236" i="1"/>
  <c r="T236" i="1"/>
  <c r="Q265" i="3" s="1"/>
  <c r="U236" i="1"/>
  <c r="R237" i="1"/>
  <c r="S237" i="1"/>
  <c r="U237" i="1"/>
  <c r="Y237" i="1" s="1"/>
  <c r="R238" i="1"/>
  <c r="S267" i="3" s="1"/>
  <c r="S238" i="1"/>
  <c r="U238" i="1"/>
  <c r="R239" i="1"/>
  <c r="S239" i="1"/>
  <c r="U239" i="1"/>
  <c r="R240" i="1"/>
  <c r="S269" i="3" s="1"/>
  <c r="S240" i="1"/>
  <c r="U240" i="1"/>
  <c r="R241" i="1"/>
  <c r="S241" i="1"/>
  <c r="U241" i="1"/>
  <c r="R242" i="1"/>
  <c r="S271" i="3" s="1"/>
  <c r="S242" i="1"/>
  <c r="U242" i="1"/>
  <c r="R243" i="1"/>
  <c r="S272" i="3" s="1"/>
  <c r="S243" i="1"/>
  <c r="U243" i="1"/>
  <c r="R244" i="1"/>
  <c r="S244" i="1"/>
  <c r="T244" i="1"/>
  <c r="Q273" i="3" s="1"/>
  <c r="U244" i="1"/>
  <c r="R245" i="1"/>
  <c r="S274" i="3" s="1"/>
  <c r="S245" i="1"/>
  <c r="U245" i="1"/>
  <c r="R246" i="1"/>
  <c r="S246" i="1"/>
  <c r="U246" i="1"/>
  <c r="R247" i="1"/>
  <c r="S247" i="1"/>
  <c r="T247" i="1"/>
  <c r="Q276" i="3" s="1"/>
  <c r="U247" i="1"/>
  <c r="R248" i="1"/>
  <c r="S277" i="3" s="1"/>
  <c r="S248" i="1"/>
  <c r="U248" i="1"/>
  <c r="R249" i="1"/>
  <c r="S278" i="3" s="1"/>
  <c r="S249" i="1"/>
  <c r="U249" i="1"/>
  <c r="R250" i="1"/>
  <c r="S279" i="3" s="1"/>
  <c r="S250" i="1"/>
  <c r="T250" i="1"/>
  <c r="Q279" i="3" s="1"/>
  <c r="U250" i="1"/>
  <c r="R251" i="1"/>
  <c r="S280" i="3" s="1"/>
  <c r="S251" i="1"/>
  <c r="U251" i="1"/>
  <c r="R252" i="1"/>
  <c r="S281" i="3" s="1"/>
  <c r="S252" i="1"/>
  <c r="T252" i="1"/>
  <c r="Q281" i="3" s="1"/>
  <c r="U252" i="1"/>
  <c r="R253" i="1"/>
  <c r="S282" i="3" s="1"/>
  <c r="S253" i="1"/>
  <c r="U253" i="1"/>
  <c r="R254" i="1"/>
  <c r="S283" i="3" s="1"/>
  <c r="S254" i="1"/>
  <c r="U254" i="1"/>
  <c r="R255" i="1"/>
  <c r="S255" i="1"/>
  <c r="T255" i="1"/>
  <c r="Q284" i="3" s="1"/>
  <c r="U255" i="1"/>
  <c r="R256" i="1"/>
  <c r="S285" i="3" s="1"/>
  <c r="S256" i="1"/>
  <c r="U256" i="1"/>
  <c r="R257" i="1"/>
  <c r="S286" i="3" s="1"/>
  <c r="S257" i="1"/>
  <c r="U257" i="1"/>
  <c r="R258" i="1"/>
  <c r="S258" i="1"/>
  <c r="T258" i="1"/>
  <c r="Q287" i="3" s="1"/>
  <c r="U258" i="1"/>
  <c r="R259" i="1"/>
  <c r="S288" i="3" s="1"/>
  <c r="S259" i="1"/>
  <c r="U259" i="1"/>
  <c r="R260" i="1"/>
  <c r="S289" i="3" s="1"/>
  <c r="S260" i="1"/>
  <c r="U260" i="1"/>
  <c r="R261" i="1"/>
  <c r="S290" i="3" s="1"/>
  <c r="S261" i="1"/>
  <c r="U261" i="1"/>
  <c r="R262" i="1"/>
  <c r="S291" i="3" s="1"/>
  <c r="S262" i="1"/>
  <c r="U262" i="1"/>
  <c r="R263" i="1"/>
  <c r="S263" i="1"/>
  <c r="U263" i="1"/>
  <c r="R264" i="1"/>
  <c r="S293" i="3" s="1"/>
  <c r="S264" i="1"/>
  <c r="U264" i="1"/>
  <c r="R265" i="1"/>
  <c r="S265" i="1"/>
  <c r="U265" i="1"/>
  <c r="R266" i="1"/>
  <c r="S295" i="3" s="1"/>
  <c r="S266" i="1"/>
  <c r="U266" i="1"/>
  <c r="R267" i="1"/>
  <c r="S296" i="3" s="1"/>
  <c r="S267" i="1"/>
  <c r="U267" i="1"/>
  <c r="R268" i="1"/>
  <c r="S268" i="1"/>
  <c r="T268" i="1"/>
  <c r="Q297" i="3" s="1"/>
  <c r="U268" i="1"/>
  <c r="R269" i="1"/>
  <c r="S298" i="3" s="1"/>
  <c r="S269" i="1"/>
  <c r="U269" i="1"/>
  <c r="R270" i="1"/>
  <c r="S270" i="1"/>
  <c r="U270" i="1"/>
  <c r="R271" i="1"/>
  <c r="S271" i="1"/>
  <c r="T271" i="1"/>
  <c r="Q300" i="3" s="1"/>
  <c r="U271" i="1"/>
  <c r="R272" i="1"/>
  <c r="S272" i="1"/>
  <c r="U272" i="1"/>
  <c r="R273" i="1"/>
  <c r="S273" i="1"/>
  <c r="U273" i="1"/>
  <c r="R274" i="1"/>
  <c r="S274" i="1"/>
  <c r="U274" i="1"/>
  <c r="R275" i="1"/>
  <c r="S304" i="3" s="1"/>
  <c r="S275" i="1"/>
  <c r="U275" i="1"/>
  <c r="R276" i="1"/>
  <c r="S305" i="3" s="1"/>
  <c r="S276" i="1"/>
  <c r="U276" i="1"/>
  <c r="R277" i="1"/>
  <c r="S306" i="3" s="1"/>
  <c r="S277" i="1"/>
  <c r="U277" i="1"/>
  <c r="R278" i="1"/>
  <c r="S307" i="3" s="1"/>
  <c r="S278" i="1"/>
  <c r="U278" i="1"/>
  <c r="R279" i="1"/>
  <c r="S279" i="1"/>
  <c r="T279" i="1"/>
  <c r="Q308" i="3" s="1"/>
  <c r="U279" i="1"/>
  <c r="R280" i="1"/>
  <c r="S309" i="3" s="1"/>
  <c r="S280" i="1"/>
  <c r="U280" i="1"/>
  <c r="R281" i="1"/>
  <c r="S310" i="3" s="1"/>
  <c r="S281" i="1"/>
  <c r="U281" i="1"/>
  <c r="R282" i="1"/>
  <c r="S311" i="3" s="1"/>
  <c r="S282" i="1"/>
  <c r="T282" i="1"/>
  <c r="Q311" i="3" s="1"/>
  <c r="U282" i="1"/>
  <c r="R283" i="1"/>
  <c r="S283" i="1"/>
  <c r="U283" i="1"/>
  <c r="R284" i="1"/>
  <c r="S313" i="3" s="1"/>
  <c r="S284" i="1"/>
  <c r="U284" i="1"/>
  <c r="R285" i="1"/>
  <c r="S314" i="3" s="1"/>
  <c r="S285" i="1"/>
  <c r="U285" i="1"/>
  <c r="R286" i="1"/>
  <c r="S315" i="3" s="1"/>
  <c r="S286" i="1"/>
  <c r="U286" i="1"/>
  <c r="R287" i="1"/>
  <c r="S287" i="1"/>
  <c r="T287" i="1"/>
  <c r="Q316" i="3" s="1"/>
  <c r="U287" i="1"/>
  <c r="R288" i="1"/>
  <c r="S288" i="1"/>
  <c r="U288" i="1"/>
  <c r="R289" i="1"/>
  <c r="S318" i="3" s="1"/>
  <c r="S289" i="1"/>
  <c r="U289" i="1"/>
  <c r="R290" i="1"/>
  <c r="S319" i="3" s="1"/>
  <c r="S290" i="1"/>
  <c r="U290" i="1"/>
  <c r="R291" i="1"/>
  <c r="S320" i="3" s="1"/>
  <c r="S291" i="1"/>
  <c r="U291" i="1"/>
  <c r="R292" i="1"/>
  <c r="S321" i="3" s="1"/>
  <c r="S292" i="1"/>
  <c r="T292" i="1"/>
  <c r="Q321" i="3" s="1"/>
  <c r="U292" i="1"/>
  <c r="R293" i="1"/>
  <c r="S322" i="3" s="1"/>
  <c r="S293" i="1"/>
  <c r="U293" i="1"/>
  <c r="R294" i="1"/>
  <c r="S294" i="1"/>
  <c r="U294" i="1"/>
  <c r="R295" i="1"/>
  <c r="S295" i="1"/>
  <c r="T295" i="1"/>
  <c r="Q324" i="3" s="1"/>
  <c r="U295" i="1"/>
  <c r="R296" i="1"/>
  <c r="S325" i="3" s="1"/>
  <c r="S296" i="1"/>
  <c r="U296" i="1"/>
  <c r="R297" i="1"/>
  <c r="S326" i="3" s="1"/>
  <c r="S297" i="1"/>
  <c r="U297" i="1"/>
  <c r="R298" i="1"/>
  <c r="S327" i="3" s="1"/>
  <c r="S298" i="1"/>
  <c r="T298" i="1"/>
  <c r="Q327" i="3" s="1"/>
  <c r="U298" i="1"/>
  <c r="R299" i="1"/>
  <c r="S299" i="1"/>
  <c r="U299" i="1"/>
  <c r="R300" i="1"/>
  <c r="S329" i="3" s="1"/>
  <c r="S300" i="1"/>
  <c r="U300" i="1"/>
  <c r="Y300" i="1" s="1"/>
  <c r="R301" i="1"/>
  <c r="S330" i="3" s="1"/>
  <c r="S301" i="1"/>
  <c r="U301" i="1"/>
  <c r="R302" i="1"/>
  <c r="S302" i="1"/>
  <c r="U302" i="1"/>
  <c r="R303" i="1"/>
  <c r="S332" i="3" s="1"/>
  <c r="S303" i="1"/>
  <c r="T303" i="1"/>
  <c r="Q332" i="3" s="1"/>
  <c r="U303" i="1"/>
  <c r="R304" i="1"/>
  <c r="S333" i="3" s="1"/>
  <c r="S304" i="1"/>
  <c r="U304" i="1"/>
  <c r="R305" i="1"/>
  <c r="S334" i="3" s="1"/>
  <c r="S305" i="1"/>
  <c r="U305" i="1"/>
  <c r="R306" i="1"/>
  <c r="S335" i="3" s="1"/>
  <c r="S306" i="1"/>
  <c r="T306" i="1"/>
  <c r="Q335" i="3" s="1"/>
  <c r="U306" i="1"/>
  <c r="B332" i="3"/>
  <c r="C332" i="3"/>
  <c r="D332" i="3"/>
  <c r="E332" i="3"/>
  <c r="F332" i="3"/>
  <c r="H332" i="3"/>
  <c r="J332" i="3"/>
  <c r="L332" i="3"/>
  <c r="P332" i="3"/>
  <c r="R332" i="3"/>
  <c r="B333" i="3"/>
  <c r="C333" i="3"/>
  <c r="D333" i="3"/>
  <c r="E333" i="3"/>
  <c r="H333" i="3"/>
  <c r="J333" i="3"/>
  <c r="L333" i="3"/>
  <c r="M333" i="3"/>
  <c r="R333" i="3"/>
  <c r="B334" i="3"/>
  <c r="C334" i="3"/>
  <c r="D334" i="3"/>
  <c r="E334" i="3"/>
  <c r="H334" i="3"/>
  <c r="J334" i="3"/>
  <c r="L334" i="3"/>
  <c r="R334" i="3"/>
  <c r="B335" i="3"/>
  <c r="C335" i="3"/>
  <c r="D335" i="3"/>
  <c r="E335" i="3"/>
  <c r="H335" i="3"/>
  <c r="I335" i="3"/>
  <c r="J335" i="3"/>
  <c r="K335" i="3"/>
  <c r="L335" i="3"/>
  <c r="M335" i="3"/>
  <c r="P335" i="3"/>
  <c r="R335" i="3"/>
  <c r="B266" i="3"/>
  <c r="C266" i="3"/>
  <c r="D266" i="3"/>
  <c r="E266" i="3"/>
  <c r="H266" i="3"/>
  <c r="I266" i="3"/>
  <c r="J266" i="3"/>
  <c r="L266" i="3"/>
  <c r="P266" i="3"/>
  <c r="R266" i="3"/>
  <c r="S266" i="3"/>
  <c r="B267" i="3"/>
  <c r="C267" i="3"/>
  <c r="D267" i="3"/>
  <c r="E267" i="3"/>
  <c r="F267" i="3"/>
  <c r="G267" i="3"/>
  <c r="H267" i="3"/>
  <c r="J267" i="3"/>
  <c r="L267" i="3"/>
  <c r="M267" i="3"/>
  <c r="R267" i="3"/>
  <c r="B268" i="3"/>
  <c r="C268" i="3"/>
  <c r="D268" i="3"/>
  <c r="E268" i="3"/>
  <c r="F268" i="3"/>
  <c r="H268" i="3"/>
  <c r="I268" i="3"/>
  <c r="J268" i="3"/>
  <c r="L268" i="3"/>
  <c r="R268" i="3"/>
  <c r="B269" i="3"/>
  <c r="C269" i="3"/>
  <c r="D269" i="3"/>
  <c r="E269" i="3"/>
  <c r="H269" i="3"/>
  <c r="J269" i="3"/>
  <c r="K269" i="3"/>
  <c r="L269" i="3"/>
  <c r="R269" i="3"/>
  <c r="B270" i="3"/>
  <c r="C270" i="3"/>
  <c r="D270" i="3"/>
  <c r="E270" i="3"/>
  <c r="H270" i="3"/>
  <c r="J270" i="3"/>
  <c r="L270" i="3"/>
  <c r="R270" i="3"/>
  <c r="S270" i="3"/>
  <c r="B271" i="3"/>
  <c r="C271" i="3"/>
  <c r="D271" i="3"/>
  <c r="E271" i="3"/>
  <c r="H271" i="3"/>
  <c r="J271" i="3"/>
  <c r="K271" i="3"/>
  <c r="L271" i="3"/>
  <c r="M271" i="3"/>
  <c r="P271" i="3"/>
  <c r="R271" i="3"/>
  <c r="B272" i="3"/>
  <c r="C272" i="3"/>
  <c r="D272" i="3"/>
  <c r="E272" i="3"/>
  <c r="F272" i="3"/>
  <c r="H272" i="3"/>
  <c r="J272" i="3"/>
  <c r="L272" i="3"/>
  <c r="M272" i="3"/>
  <c r="R272" i="3"/>
  <c r="B273" i="3"/>
  <c r="C273" i="3"/>
  <c r="D273" i="3"/>
  <c r="E273" i="3"/>
  <c r="H273" i="3"/>
  <c r="J273" i="3"/>
  <c r="L273" i="3"/>
  <c r="P273" i="3"/>
  <c r="R273" i="3"/>
  <c r="S273" i="3"/>
  <c r="B274" i="3"/>
  <c r="C274" i="3"/>
  <c r="D274" i="3"/>
  <c r="E274" i="3"/>
  <c r="F274" i="3"/>
  <c r="H274" i="3"/>
  <c r="I274" i="3"/>
  <c r="J274" i="3"/>
  <c r="L274" i="3"/>
  <c r="R274" i="3"/>
  <c r="B275" i="3"/>
  <c r="C275" i="3"/>
  <c r="D275" i="3"/>
  <c r="E275" i="3"/>
  <c r="H275" i="3"/>
  <c r="I275" i="3"/>
  <c r="J275" i="3"/>
  <c r="K275" i="3"/>
  <c r="L275" i="3"/>
  <c r="R275" i="3"/>
  <c r="S275" i="3"/>
  <c r="B276" i="3"/>
  <c r="C276" i="3"/>
  <c r="D276" i="3"/>
  <c r="E276" i="3"/>
  <c r="F276" i="3"/>
  <c r="H276" i="3"/>
  <c r="J276" i="3"/>
  <c r="L276" i="3"/>
  <c r="M276" i="3"/>
  <c r="P276" i="3"/>
  <c r="R276" i="3"/>
  <c r="B277" i="3"/>
  <c r="C277" i="3"/>
  <c r="D277" i="3"/>
  <c r="E277" i="3"/>
  <c r="H277" i="3"/>
  <c r="J277" i="3"/>
  <c r="K277" i="3"/>
  <c r="L277" i="3"/>
  <c r="M277" i="3"/>
  <c r="R277" i="3"/>
  <c r="B278" i="3"/>
  <c r="C278" i="3"/>
  <c r="D278" i="3"/>
  <c r="E278" i="3"/>
  <c r="H278" i="3"/>
  <c r="I278" i="3"/>
  <c r="J278" i="3"/>
  <c r="L278" i="3"/>
  <c r="M278" i="3"/>
  <c r="R278" i="3"/>
  <c r="B279" i="3"/>
  <c r="C279" i="3"/>
  <c r="D279" i="3"/>
  <c r="E279" i="3"/>
  <c r="H279" i="3"/>
  <c r="I279" i="3"/>
  <c r="J279" i="3"/>
  <c r="L279" i="3"/>
  <c r="P279" i="3"/>
  <c r="R279" i="3"/>
  <c r="B280" i="3"/>
  <c r="C280" i="3"/>
  <c r="D280" i="3"/>
  <c r="E280" i="3"/>
  <c r="H280" i="3"/>
  <c r="J280" i="3"/>
  <c r="L280" i="3"/>
  <c r="P280" i="3"/>
  <c r="R280" i="3"/>
  <c r="B281" i="3"/>
  <c r="C281" i="3"/>
  <c r="D281" i="3"/>
  <c r="E281" i="3"/>
  <c r="F281" i="3"/>
  <c r="G281" i="3"/>
  <c r="H281" i="3"/>
  <c r="I281" i="3"/>
  <c r="J281" i="3"/>
  <c r="L281" i="3"/>
  <c r="M281" i="3"/>
  <c r="P281" i="3"/>
  <c r="R281" i="3"/>
  <c r="B282" i="3"/>
  <c r="C282" i="3"/>
  <c r="D282" i="3"/>
  <c r="E282" i="3"/>
  <c r="F282" i="3"/>
  <c r="H282" i="3"/>
  <c r="J282" i="3"/>
  <c r="L282" i="3"/>
  <c r="R282" i="3"/>
  <c r="B283" i="3"/>
  <c r="C283" i="3"/>
  <c r="D283" i="3"/>
  <c r="E283" i="3"/>
  <c r="F283" i="3"/>
  <c r="G283" i="3"/>
  <c r="H283" i="3"/>
  <c r="J283" i="3"/>
  <c r="L283" i="3"/>
  <c r="M283" i="3"/>
  <c r="R283" i="3"/>
  <c r="B284" i="3"/>
  <c r="C284" i="3"/>
  <c r="D284" i="3"/>
  <c r="E284" i="3"/>
  <c r="F284" i="3"/>
  <c r="H284" i="3"/>
  <c r="J284" i="3"/>
  <c r="L284" i="3"/>
  <c r="P284" i="3"/>
  <c r="R284" i="3"/>
  <c r="B285" i="3"/>
  <c r="C285" i="3"/>
  <c r="D285" i="3"/>
  <c r="E285" i="3"/>
  <c r="H285" i="3"/>
  <c r="I285" i="3"/>
  <c r="J285" i="3"/>
  <c r="K285" i="3"/>
  <c r="L285" i="3"/>
  <c r="R285" i="3"/>
  <c r="B286" i="3"/>
  <c r="C286" i="3"/>
  <c r="D286" i="3"/>
  <c r="E286" i="3"/>
  <c r="H286" i="3"/>
  <c r="J286" i="3"/>
  <c r="L286" i="3"/>
  <c r="R286" i="3"/>
  <c r="B287" i="3"/>
  <c r="C287" i="3"/>
  <c r="D287" i="3"/>
  <c r="E287" i="3"/>
  <c r="H287" i="3"/>
  <c r="I287" i="3"/>
  <c r="J287" i="3"/>
  <c r="L287" i="3"/>
  <c r="P287" i="3"/>
  <c r="R287" i="3"/>
  <c r="S287" i="3"/>
  <c r="B288" i="3"/>
  <c r="C288" i="3"/>
  <c r="D288" i="3"/>
  <c r="E288" i="3"/>
  <c r="F288" i="3"/>
  <c r="H288" i="3"/>
  <c r="J288" i="3"/>
  <c r="K288" i="3"/>
  <c r="L288" i="3"/>
  <c r="R288" i="3"/>
  <c r="B289" i="3"/>
  <c r="C289" i="3"/>
  <c r="D289" i="3"/>
  <c r="E289" i="3"/>
  <c r="H289" i="3"/>
  <c r="J289" i="3"/>
  <c r="K289" i="3"/>
  <c r="L289" i="3"/>
  <c r="R289" i="3"/>
  <c r="B290" i="3"/>
  <c r="C290" i="3"/>
  <c r="D290" i="3"/>
  <c r="E290" i="3"/>
  <c r="H290" i="3"/>
  <c r="J290" i="3"/>
  <c r="L290" i="3"/>
  <c r="M290" i="3"/>
  <c r="R290" i="3"/>
  <c r="B291" i="3"/>
  <c r="C291" i="3"/>
  <c r="D291" i="3"/>
  <c r="E291" i="3"/>
  <c r="H291" i="3"/>
  <c r="I291" i="3"/>
  <c r="J291" i="3"/>
  <c r="L291" i="3"/>
  <c r="R291" i="3"/>
  <c r="B292" i="3"/>
  <c r="C292" i="3"/>
  <c r="D292" i="3"/>
  <c r="E292" i="3"/>
  <c r="F292" i="3"/>
  <c r="H292" i="3"/>
  <c r="I292" i="3"/>
  <c r="J292" i="3"/>
  <c r="L292" i="3"/>
  <c r="M292" i="3"/>
  <c r="P292" i="3"/>
  <c r="R292" i="3"/>
  <c r="B293" i="3"/>
  <c r="C293" i="3"/>
  <c r="D293" i="3"/>
  <c r="E293" i="3"/>
  <c r="H293" i="3"/>
  <c r="J293" i="3"/>
  <c r="K293" i="3"/>
  <c r="L293" i="3"/>
  <c r="M293" i="3"/>
  <c r="R293" i="3"/>
  <c r="B294" i="3"/>
  <c r="C294" i="3"/>
  <c r="D294" i="3"/>
  <c r="E294" i="3"/>
  <c r="H294" i="3"/>
  <c r="J294" i="3"/>
  <c r="L294" i="3"/>
  <c r="P294" i="3"/>
  <c r="R294" i="3"/>
  <c r="S294" i="3"/>
  <c r="B295" i="3"/>
  <c r="C295" i="3"/>
  <c r="D295" i="3"/>
  <c r="E295" i="3"/>
  <c r="H295" i="3"/>
  <c r="I295" i="3"/>
  <c r="J295" i="3"/>
  <c r="L295" i="3"/>
  <c r="R295" i="3"/>
  <c r="B296" i="3"/>
  <c r="C296" i="3"/>
  <c r="D296" i="3"/>
  <c r="E296" i="3"/>
  <c r="F296" i="3"/>
  <c r="H296" i="3"/>
  <c r="J296" i="3"/>
  <c r="L296" i="3"/>
  <c r="R296" i="3"/>
  <c r="B297" i="3"/>
  <c r="C297" i="3"/>
  <c r="D297" i="3"/>
  <c r="E297" i="3"/>
  <c r="H297" i="3"/>
  <c r="I297" i="3"/>
  <c r="J297" i="3"/>
  <c r="L297" i="3"/>
  <c r="M297" i="3"/>
  <c r="P297" i="3"/>
  <c r="R297" i="3"/>
  <c r="S297" i="3"/>
  <c r="B298" i="3"/>
  <c r="C298" i="3"/>
  <c r="D298" i="3"/>
  <c r="E298" i="3"/>
  <c r="F298" i="3"/>
  <c r="H298" i="3"/>
  <c r="I298" i="3"/>
  <c r="J298" i="3"/>
  <c r="L298" i="3"/>
  <c r="R298" i="3"/>
  <c r="B299" i="3"/>
  <c r="C299" i="3"/>
  <c r="D299" i="3"/>
  <c r="E299" i="3"/>
  <c r="H299" i="3"/>
  <c r="J299" i="3"/>
  <c r="L299" i="3"/>
  <c r="M299" i="3"/>
  <c r="R299" i="3"/>
  <c r="S299" i="3"/>
  <c r="B300" i="3"/>
  <c r="C300" i="3"/>
  <c r="D300" i="3"/>
  <c r="E300" i="3"/>
  <c r="F300" i="3"/>
  <c r="H300" i="3"/>
  <c r="J300" i="3"/>
  <c r="L300" i="3"/>
  <c r="P300" i="3"/>
  <c r="R300" i="3"/>
  <c r="B301" i="3"/>
  <c r="C301" i="3"/>
  <c r="D301" i="3"/>
  <c r="E301" i="3"/>
  <c r="H301" i="3"/>
  <c r="J301" i="3"/>
  <c r="L301" i="3"/>
  <c r="M301" i="3"/>
  <c r="R301" i="3"/>
  <c r="S301" i="3"/>
  <c r="B302" i="3"/>
  <c r="C302" i="3"/>
  <c r="D302" i="3"/>
  <c r="E302" i="3"/>
  <c r="H302" i="3"/>
  <c r="I302" i="3"/>
  <c r="J302" i="3"/>
  <c r="L302" i="3"/>
  <c r="R302" i="3"/>
  <c r="S302" i="3"/>
  <c r="B303" i="3"/>
  <c r="C303" i="3"/>
  <c r="D303" i="3"/>
  <c r="E303" i="3"/>
  <c r="H303" i="3"/>
  <c r="I303" i="3"/>
  <c r="J303" i="3"/>
  <c r="K303" i="3"/>
  <c r="L303" i="3"/>
  <c r="P303" i="3"/>
  <c r="R303" i="3"/>
  <c r="S303" i="3"/>
  <c r="B304" i="3"/>
  <c r="C304" i="3"/>
  <c r="D304" i="3"/>
  <c r="E304" i="3"/>
  <c r="H304" i="3"/>
  <c r="J304" i="3"/>
  <c r="L304" i="3"/>
  <c r="M304" i="3"/>
  <c r="R304" i="3"/>
  <c r="B305" i="3"/>
  <c r="C305" i="3"/>
  <c r="D305" i="3"/>
  <c r="E305" i="3"/>
  <c r="H305" i="3"/>
  <c r="I305" i="3"/>
  <c r="J305" i="3"/>
  <c r="L305" i="3"/>
  <c r="M305" i="3"/>
  <c r="R305" i="3"/>
  <c r="B306" i="3"/>
  <c r="C306" i="3"/>
  <c r="D306" i="3"/>
  <c r="E306" i="3"/>
  <c r="H306" i="3"/>
  <c r="I306" i="3"/>
  <c r="J306" i="3"/>
  <c r="L306" i="3"/>
  <c r="R306" i="3"/>
  <c r="B307" i="3"/>
  <c r="C307" i="3"/>
  <c r="D307" i="3"/>
  <c r="E307" i="3"/>
  <c r="F307" i="3"/>
  <c r="H307" i="3"/>
  <c r="I307" i="3"/>
  <c r="J307" i="3"/>
  <c r="K307" i="3"/>
  <c r="L307" i="3"/>
  <c r="R307" i="3"/>
  <c r="B308" i="3"/>
  <c r="C308" i="3"/>
  <c r="D308" i="3"/>
  <c r="E308" i="3"/>
  <c r="F308" i="3"/>
  <c r="H308" i="3"/>
  <c r="I308" i="3"/>
  <c r="J308" i="3"/>
  <c r="L308" i="3"/>
  <c r="M308" i="3"/>
  <c r="R308" i="3"/>
  <c r="B309" i="3"/>
  <c r="C309" i="3"/>
  <c r="D309" i="3"/>
  <c r="E309" i="3"/>
  <c r="H309" i="3"/>
  <c r="J309" i="3"/>
  <c r="L309" i="3"/>
  <c r="R309" i="3"/>
  <c r="B310" i="3"/>
  <c r="C310" i="3"/>
  <c r="D310" i="3"/>
  <c r="E310" i="3"/>
  <c r="H310" i="3"/>
  <c r="I310" i="3"/>
  <c r="J310" i="3"/>
  <c r="L310" i="3"/>
  <c r="M310" i="3"/>
  <c r="R310" i="3"/>
  <c r="B311" i="3"/>
  <c r="C311" i="3"/>
  <c r="D311" i="3"/>
  <c r="E311" i="3"/>
  <c r="H311" i="3"/>
  <c r="J311" i="3"/>
  <c r="K311" i="3"/>
  <c r="L311" i="3"/>
  <c r="R311" i="3"/>
  <c r="B312" i="3"/>
  <c r="C312" i="3"/>
  <c r="D312" i="3"/>
  <c r="E312" i="3"/>
  <c r="F312" i="3"/>
  <c r="H312" i="3"/>
  <c r="I312" i="3"/>
  <c r="J312" i="3"/>
  <c r="L312" i="3"/>
  <c r="R312" i="3"/>
  <c r="S312" i="3"/>
  <c r="B313" i="3"/>
  <c r="C313" i="3"/>
  <c r="D313" i="3"/>
  <c r="E313" i="3"/>
  <c r="F313" i="3"/>
  <c r="G313" i="3"/>
  <c r="H313" i="3"/>
  <c r="I313" i="3"/>
  <c r="J313" i="3"/>
  <c r="L313" i="3"/>
  <c r="M313" i="3"/>
  <c r="R313" i="3"/>
  <c r="B314" i="3"/>
  <c r="C314" i="3"/>
  <c r="D314" i="3"/>
  <c r="E314" i="3"/>
  <c r="F314" i="3"/>
  <c r="H314" i="3"/>
  <c r="J314" i="3"/>
  <c r="L314" i="3"/>
  <c r="P314" i="3"/>
  <c r="R314" i="3"/>
  <c r="B315" i="3"/>
  <c r="C315" i="3"/>
  <c r="D315" i="3"/>
  <c r="E315" i="3"/>
  <c r="F315" i="3"/>
  <c r="G315" i="3"/>
  <c r="H315" i="3"/>
  <c r="J315" i="3"/>
  <c r="K315" i="3"/>
  <c r="L315" i="3"/>
  <c r="M315" i="3"/>
  <c r="R315" i="3"/>
  <c r="B316" i="3"/>
  <c r="C316" i="3"/>
  <c r="D316" i="3"/>
  <c r="E316" i="3"/>
  <c r="F316" i="3"/>
  <c r="H316" i="3"/>
  <c r="J316" i="3"/>
  <c r="L316" i="3"/>
  <c r="M316" i="3"/>
  <c r="P316" i="3"/>
  <c r="R316" i="3"/>
  <c r="B317" i="3"/>
  <c r="C317" i="3"/>
  <c r="D317" i="3"/>
  <c r="E317" i="3"/>
  <c r="H317" i="3"/>
  <c r="J317" i="3"/>
  <c r="K317" i="3"/>
  <c r="L317" i="3"/>
  <c r="M317" i="3"/>
  <c r="R317" i="3"/>
  <c r="S317" i="3"/>
  <c r="B318" i="3"/>
  <c r="C318" i="3"/>
  <c r="D318" i="3"/>
  <c r="E318" i="3"/>
  <c r="H318" i="3"/>
  <c r="J318" i="3"/>
  <c r="L318" i="3"/>
  <c r="M318" i="3"/>
  <c r="R318" i="3"/>
  <c r="B319" i="3"/>
  <c r="C319" i="3"/>
  <c r="D319" i="3"/>
  <c r="E319" i="3"/>
  <c r="H319" i="3"/>
  <c r="I319" i="3"/>
  <c r="J319" i="3"/>
  <c r="L319" i="3"/>
  <c r="M319" i="3"/>
  <c r="R319" i="3"/>
  <c r="B320" i="3"/>
  <c r="C320" i="3"/>
  <c r="D320" i="3"/>
  <c r="E320" i="3"/>
  <c r="H320" i="3"/>
  <c r="I320" i="3"/>
  <c r="J320" i="3"/>
  <c r="K320" i="3"/>
  <c r="L320" i="3"/>
  <c r="R320" i="3"/>
  <c r="B321" i="3"/>
  <c r="C321" i="3"/>
  <c r="D321" i="3"/>
  <c r="E321" i="3"/>
  <c r="F321" i="3"/>
  <c r="H321" i="3"/>
  <c r="J321" i="3"/>
  <c r="L321" i="3"/>
  <c r="M321" i="3"/>
  <c r="P321" i="3"/>
  <c r="R321" i="3"/>
  <c r="B322" i="3"/>
  <c r="C322" i="3"/>
  <c r="D322" i="3"/>
  <c r="E322" i="3"/>
  <c r="H322" i="3"/>
  <c r="I322" i="3"/>
  <c r="J322" i="3"/>
  <c r="L322" i="3"/>
  <c r="R322" i="3"/>
  <c r="B323" i="3"/>
  <c r="C323" i="3"/>
  <c r="D323" i="3"/>
  <c r="E323" i="3"/>
  <c r="F323" i="3"/>
  <c r="H323" i="3"/>
  <c r="I323" i="3"/>
  <c r="J323" i="3"/>
  <c r="K323" i="3"/>
  <c r="L323" i="3"/>
  <c r="R323" i="3"/>
  <c r="S323" i="3"/>
  <c r="B324" i="3"/>
  <c r="C324" i="3"/>
  <c r="D324" i="3"/>
  <c r="E324" i="3"/>
  <c r="F324" i="3"/>
  <c r="H324" i="3"/>
  <c r="I324" i="3"/>
  <c r="J324" i="3"/>
  <c r="L324" i="3"/>
  <c r="P324" i="3"/>
  <c r="R324" i="3"/>
  <c r="B325" i="3"/>
  <c r="C325" i="3"/>
  <c r="D325" i="3"/>
  <c r="E325" i="3"/>
  <c r="H325" i="3"/>
  <c r="I325" i="3"/>
  <c r="J325" i="3"/>
  <c r="L325" i="3"/>
  <c r="R325" i="3"/>
  <c r="B326" i="3"/>
  <c r="C326" i="3"/>
  <c r="D326" i="3"/>
  <c r="E326" i="3"/>
  <c r="F326" i="3"/>
  <c r="H326" i="3"/>
  <c r="J326" i="3"/>
  <c r="L326" i="3"/>
  <c r="M326" i="3"/>
  <c r="R326" i="3"/>
  <c r="B327" i="3"/>
  <c r="C327" i="3"/>
  <c r="D327" i="3"/>
  <c r="E327" i="3"/>
  <c r="H327" i="3"/>
  <c r="J327" i="3"/>
  <c r="K327" i="3"/>
  <c r="L327" i="3"/>
  <c r="M327" i="3"/>
  <c r="P327" i="3"/>
  <c r="R327" i="3"/>
  <c r="B328" i="3"/>
  <c r="C328" i="3"/>
  <c r="D328" i="3"/>
  <c r="E328" i="3"/>
  <c r="F328" i="3"/>
  <c r="H328" i="3"/>
  <c r="I328" i="3"/>
  <c r="J328" i="3"/>
  <c r="L328" i="3"/>
  <c r="M328" i="3"/>
  <c r="R328" i="3"/>
  <c r="S328" i="3"/>
  <c r="B329" i="3"/>
  <c r="C329" i="3"/>
  <c r="D329" i="3"/>
  <c r="E329" i="3"/>
  <c r="H329" i="3"/>
  <c r="I329" i="3"/>
  <c r="J329" i="3"/>
  <c r="L329" i="3"/>
  <c r="M329" i="3"/>
  <c r="P329" i="3"/>
  <c r="R329" i="3"/>
  <c r="B330" i="3"/>
  <c r="C330" i="3"/>
  <c r="D330" i="3"/>
  <c r="E330" i="3"/>
  <c r="H330" i="3"/>
  <c r="I330" i="3"/>
  <c r="J330" i="3"/>
  <c r="K330" i="3"/>
  <c r="L330" i="3"/>
  <c r="R330" i="3"/>
  <c r="B331" i="3"/>
  <c r="C331" i="3"/>
  <c r="D331" i="3"/>
  <c r="E331" i="3"/>
  <c r="F331" i="3"/>
  <c r="H331" i="3"/>
  <c r="J331" i="3"/>
  <c r="L331" i="3"/>
  <c r="M331" i="3"/>
  <c r="R331" i="3"/>
  <c r="B233" i="3"/>
  <c r="C233" i="3"/>
  <c r="D233" i="3"/>
  <c r="E233" i="3"/>
  <c r="F233" i="3"/>
  <c r="G233" i="3"/>
  <c r="H233" i="3"/>
  <c r="J233" i="3"/>
  <c r="K233" i="3"/>
  <c r="L233" i="3"/>
  <c r="P233" i="3"/>
  <c r="R233" i="3"/>
  <c r="B234" i="3"/>
  <c r="C234" i="3"/>
  <c r="D234" i="3"/>
  <c r="E234" i="3"/>
  <c r="H234" i="3"/>
  <c r="J234" i="3"/>
  <c r="L234" i="3"/>
  <c r="P234" i="3"/>
  <c r="R234" i="3"/>
  <c r="B235" i="3"/>
  <c r="C235" i="3"/>
  <c r="D235" i="3"/>
  <c r="E235" i="3"/>
  <c r="H235" i="3"/>
  <c r="J235" i="3"/>
  <c r="L235" i="3"/>
  <c r="P235" i="3"/>
  <c r="R235" i="3"/>
  <c r="B236" i="3"/>
  <c r="C236" i="3"/>
  <c r="D236" i="3"/>
  <c r="E236" i="3"/>
  <c r="F236" i="3"/>
  <c r="H236" i="3"/>
  <c r="J236" i="3"/>
  <c r="L236" i="3"/>
  <c r="M236" i="3"/>
  <c r="R236" i="3"/>
  <c r="B237" i="3"/>
  <c r="C237" i="3"/>
  <c r="D237" i="3"/>
  <c r="E237" i="3"/>
  <c r="H237" i="3"/>
  <c r="J237" i="3"/>
  <c r="L237" i="3"/>
  <c r="M237" i="3"/>
  <c r="R237" i="3"/>
  <c r="S237" i="3"/>
  <c r="B238" i="3"/>
  <c r="C238" i="3"/>
  <c r="D238" i="3"/>
  <c r="E238" i="3"/>
  <c r="F238" i="3"/>
  <c r="H238" i="3"/>
  <c r="I238" i="3"/>
  <c r="J238" i="3"/>
  <c r="L238" i="3"/>
  <c r="R238" i="3"/>
  <c r="B239" i="3"/>
  <c r="C239" i="3"/>
  <c r="D239" i="3"/>
  <c r="E239" i="3"/>
  <c r="H239" i="3"/>
  <c r="J239" i="3"/>
  <c r="L239" i="3"/>
  <c r="P239" i="3"/>
  <c r="R239" i="3"/>
  <c r="S239" i="3"/>
  <c r="B240" i="3"/>
  <c r="C240" i="3"/>
  <c r="D240" i="3"/>
  <c r="E240" i="3"/>
  <c r="H240" i="3"/>
  <c r="J240" i="3"/>
  <c r="L240" i="3"/>
  <c r="R240" i="3"/>
  <c r="S240" i="3"/>
  <c r="B241" i="3"/>
  <c r="C241" i="3"/>
  <c r="D241" i="3"/>
  <c r="E241" i="3"/>
  <c r="F241" i="3"/>
  <c r="G241" i="3"/>
  <c r="H241" i="3"/>
  <c r="J241" i="3"/>
  <c r="L241" i="3"/>
  <c r="M241" i="3"/>
  <c r="R241" i="3"/>
  <c r="B242" i="3"/>
  <c r="C242" i="3"/>
  <c r="D242" i="3"/>
  <c r="E242" i="3"/>
  <c r="F242" i="3"/>
  <c r="H242" i="3"/>
  <c r="J242" i="3"/>
  <c r="L242" i="3"/>
  <c r="M242" i="3"/>
  <c r="R242" i="3"/>
  <c r="S242" i="3"/>
  <c r="B243" i="3"/>
  <c r="C243" i="3"/>
  <c r="D243" i="3"/>
  <c r="E243" i="3"/>
  <c r="F243" i="3"/>
  <c r="H243" i="3"/>
  <c r="J243" i="3"/>
  <c r="K243" i="3"/>
  <c r="L243" i="3"/>
  <c r="R243" i="3"/>
  <c r="S243" i="3"/>
  <c r="B244" i="3"/>
  <c r="C244" i="3"/>
  <c r="D244" i="3"/>
  <c r="E244" i="3"/>
  <c r="F244" i="3"/>
  <c r="H244" i="3"/>
  <c r="J244" i="3"/>
  <c r="L244" i="3"/>
  <c r="R244" i="3"/>
  <c r="B245" i="3"/>
  <c r="C245" i="3"/>
  <c r="D245" i="3"/>
  <c r="E245" i="3"/>
  <c r="F245" i="3"/>
  <c r="H245" i="3"/>
  <c r="J245" i="3"/>
  <c r="L245" i="3"/>
  <c r="R245" i="3"/>
  <c r="B246" i="3"/>
  <c r="C246" i="3"/>
  <c r="D246" i="3"/>
  <c r="E246" i="3"/>
  <c r="F246" i="3"/>
  <c r="H246" i="3"/>
  <c r="J246" i="3"/>
  <c r="L246" i="3"/>
  <c r="M246" i="3"/>
  <c r="R246" i="3"/>
  <c r="B247" i="3"/>
  <c r="C247" i="3"/>
  <c r="D247" i="3"/>
  <c r="E247" i="3"/>
  <c r="H247" i="3"/>
  <c r="J247" i="3"/>
  <c r="L247" i="3"/>
  <c r="M247" i="3"/>
  <c r="P247" i="3"/>
  <c r="R247" i="3"/>
  <c r="B248" i="3"/>
  <c r="C248" i="3"/>
  <c r="D248" i="3"/>
  <c r="E248" i="3"/>
  <c r="H248" i="3"/>
  <c r="J248" i="3"/>
  <c r="L248" i="3"/>
  <c r="M248" i="3"/>
  <c r="R248" i="3"/>
  <c r="B249" i="3"/>
  <c r="C249" i="3"/>
  <c r="D249" i="3"/>
  <c r="E249" i="3"/>
  <c r="F249" i="3"/>
  <c r="H249" i="3"/>
  <c r="I249" i="3"/>
  <c r="J249" i="3"/>
  <c r="K249" i="3"/>
  <c r="L249" i="3"/>
  <c r="R249" i="3"/>
  <c r="S249" i="3"/>
  <c r="B250" i="3"/>
  <c r="C250" i="3"/>
  <c r="D250" i="3"/>
  <c r="E250" i="3"/>
  <c r="F250" i="3"/>
  <c r="H250" i="3"/>
  <c r="I250" i="3"/>
  <c r="J250" i="3"/>
  <c r="L250" i="3"/>
  <c r="R250" i="3"/>
  <c r="S250" i="3"/>
  <c r="B251" i="3"/>
  <c r="C251" i="3"/>
  <c r="D251" i="3"/>
  <c r="E251" i="3"/>
  <c r="H251" i="3"/>
  <c r="I251" i="3"/>
  <c r="J251" i="3"/>
  <c r="L251" i="3"/>
  <c r="P251" i="3"/>
  <c r="R251" i="3"/>
  <c r="B252" i="3"/>
  <c r="C252" i="3"/>
  <c r="D252" i="3"/>
  <c r="E252" i="3"/>
  <c r="F252" i="3"/>
  <c r="H252" i="3"/>
  <c r="J252" i="3"/>
  <c r="L252" i="3"/>
  <c r="M252" i="3"/>
  <c r="P252" i="3"/>
  <c r="R252" i="3"/>
  <c r="B253" i="3"/>
  <c r="C253" i="3"/>
  <c r="D253" i="3"/>
  <c r="E253" i="3"/>
  <c r="H253" i="3"/>
  <c r="J253" i="3"/>
  <c r="L253" i="3"/>
  <c r="M253" i="3"/>
  <c r="P253" i="3"/>
  <c r="R253" i="3"/>
  <c r="B254" i="3"/>
  <c r="C254" i="3"/>
  <c r="D254" i="3"/>
  <c r="E254" i="3"/>
  <c r="H254" i="3"/>
  <c r="J254" i="3"/>
  <c r="L254" i="3"/>
  <c r="M254" i="3"/>
  <c r="R254" i="3"/>
  <c r="S254" i="3"/>
  <c r="B255" i="3"/>
  <c r="C255" i="3"/>
  <c r="D255" i="3"/>
  <c r="E255" i="3"/>
  <c r="H255" i="3"/>
  <c r="I255" i="3"/>
  <c r="J255" i="3"/>
  <c r="K255" i="3"/>
  <c r="L255" i="3"/>
  <c r="R255" i="3"/>
  <c r="S255" i="3"/>
  <c r="B256" i="3"/>
  <c r="C256" i="3"/>
  <c r="D256" i="3"/>
  <c r="E256" i="3"/>
  <c r="F256" i="3"/>
  <c r="H256" i="3"/>
  <c r="J256" i="3"/>
  <c r="K256" i="3"/>
  <c r="L256" i="3"/>
  <c r="M256" i="3"/>
  <c r="P256" i="3"/>
  <c r="R256" i="3"/>
  <c r="B257" i="3"/>
  <c r="C257" i="3"/>
  <c r="D257" i="3"/>
  <c r="E257" i="3"/>
  <c r="F257" i="3"/>
  <c r="G257" i="3"/>
  <c r="H257" i="3"/>
  <c r="J257" i="3"/>
  <c r="K257" i="3"/>
  <c r="L257" i="3"/>
  <c r="M257" i="3"/>
  <c r="R257" i="3"/>
  <c r="B258" i="3"/>
  <c r="C258" i="3"/>
  <c r="D258" i="3"/>
  <c r="E258" i="3"/>
  <c r="F258" i="3"/>
  <c r="H258" i="3"/>
  <c r="I258" i="3"/>
  <c r="J258" i="3"/>
  <c r="L258" i="3"/>
  <c r="P258" i="3"/>
  <c r="R258" i="3"/>
  <c r="B259" i="3"/>
  <c r="C259" i="3"/>
  <c r="D259" i="3"/>
  <c r="E259" i="3"/>
  <c r="F259" i="3"/>
  <c r="H259" i="3"/>
  <c r="J259" i="3"/>
  <c r="K259" i="3"/>
  <c r="L259" i="3"/>
  <c r="R259" i="3"/>
  <c r="S259" i="3"/>
  <c r="B260" i="3"/>
  <c r="C260" i="3"/>
  <c r="D260" i="3"/>
  <c r="E260" i="3"/>
  <c r="F260" i="3"/>
  <c r="H260" i="3"/>
  <c r="J260" i="3"/>
  <c r="L260" i="3"/>
  <c r="P260" i="3"/>
  <c r="R260" i="3"/>
  <c r="B261" i="3"/>
  <c r="C261" i="3"/>
  <c r="D261" i="3"/>
  <c r="E261" i="3"/>
  <c r="H261" i="3"/>
  <c r="J261" i="3"/>
  <c r="L261" i="3"/>
  <c r="M261" i="3"/>
  <c r="P261" i="3"/>
  <c r="R261" i="3"/>
  <c r="B262" i="3"/>
  <c r="C262" i="3"/>
  <c r="D262" i="3"/>
  <c r="E262" i="3"/>
  <c r="H262" i="3"/>
  <c r="J262" i="3"/>
  <c r="L262" i="3"/>
  <c r="M262" i="3"/>
  <c r="R262" i="3"/>
  <c r="B263" i="3"/>
  <c r="C263" i="3"/>
  <c r="D263" i="3"/>
  <c r="E263" i="3"/>
  <c r="H263" i="3"/>
  <c r="J263" i="3"/>
  <c r="L263" i="3"/>
  <c r="M263" i="3"/>
  <c r="P263" i="3"/>
  <c r="R263" i="3"/>
  <c r="B264" i="3"/>
  <c r="C264" i="3"/>
  <c r="D264" i="3"/>
  <c r="E264" i="3"/>
  <c r="F264" i="3"/>
  <c r="H264" i="3"/>
  <c r="I264" i="3"/>
  <c r="J264" i="3"/>
  <c r="L264" i="3"/>
  <c r="R264" i="3"/>
  <c r="B265" i="3"/>
  <c r="C265" i="3"/>
  <c r="D265" i="3"/>
  <c r="E265" i="3"/>
  <c r="F265" i="3"/>
  <c r="H265" i="3"/>
  <c r="I265" i="3"/>
  <c r="J265" i="3"/>
  <c r="L265" i="3"/>
  <c r="P265" i="3"/>
  <c r="R265" i="3"/>
  <c r="L270" i="1" l="1"/>
  <c r="G299" i="3" s="1"/>
  <c r="F301" i="3"/>
  <c r="X254" i="1"/>
  <c r="F254" i="3"/>
  <c r="I277" i="3"/>
  <c r="F334" i="3"/>
  <c r="T216" i="1"/>
  <c r="Q245" i="3" s="1"/>
  <c r="F335" i="3"/>
  <c r="P326" i="3"/>
  <c r="P318" i="3"/>
  <c r="F262" i="3"/>
  <c r="P309" i="3"/>
  <c r="P270" i="3"/>
  <c r="T272" i="1"/>
  <c r="Q301" i="3" s="1"/>
  <c r="P293" i="3"/>
  <c r="X276" i="1"/>
  <c r="X256" i="1"/>
  <c r="F310" i="3"/>
  <c r="F286" i="3"/>
  <c r="P262" i="3"/>
  <c r="P245" i="3"/>
  <c r="P237" i="3"/>
  <c r="F294" i="3"/>
  <c r="X292" i="1"/>
  <c r="Q279" i="1"/>
  <c r="V279" i="1" s="1"/>
  <c r="O308" i="3" s="1"/>
  <c r="F280" i="3"/>
  <c r="P238" i="3"/>
  <c r="P244" i="3"/>
  <c r="T215" i="1"/>
  <c r="Q244" i="3" s="1"/>
  <c r="P246" i="3"/>
  <c r="Q217" i="1"/>
  <c r="V217" i="1" s="1"/>
  <c r="O246" i="3" s="1"/>
  <c r="Q245" i="1"/>
  <c r="N274" i="3" s="1"/>
  <c r="T276" i="1"/>
  <c r="Q305" i="3" s="1"/>
  <c r="P305" i="3"/>
  <c r="T300" i="1"/>
  <c r="Q329" i="3" s="1"/>
  <c r="P322" i="3"/>
  <c r="P313" i="3"/>
  <c r="Q285" i="1"/>
  <c r="V285" i="1" s="1"/>
  <c r="O314" i="3" s="1"/>
  <c r="T284" i="1"/>
  <c r="Q313" i="3" s="1"/>
  <c r="Y236" i="1"/>
  <c r="P240" i="3"/>
  <c r="Q205" i="1"/>
  <c r="V205" i="1" s="1"/>
  <c r="O234" i="3" s="1"/>
  <c r="P236" i="3"/>
  <c r="T207" i="1"/>
  <c r="Q236" i="3" s="1"/>
  <c r="Q209" i="1"/>
  <c r="Q210" i="1"/>
  <c r="P241" i="3"/>
  <c r="Q213" i="1"/>
  <c r="P242" i="3"/>
  <c r="N246" i="3"/>
  <c r="V218" i="1"/>
  <c r="O247" i="3" s="1"/>
  <c r="N247" i="3"/>
  <c r="P248" i="3"/>
  <c r="T220" i="1"/>
  <c r="Q249" i="3" s="1"/>
  <c r="P249" i="3"/>
  <c r="Q221" i="1"/>
  <c r="V223" i="1"/>
  <c r="O252" i="3" s="1"/>
  <c r="N252" i="3"/>
  <c r="V226" i="1"/>
  <c r="O255" i="3" s="1"/>
  <c r="N255" i="3"/>
  <c r="P255" i="3"/>
  <c r="T226" i="1"/>
  <c r="Q255" i="3" s="1"/>
  <c r="V231" i="1"/>
  <c r="O260" i="3" s="1"/>
  <c r="N260" i="3"/>
  <c r="T231" i="1"/>
  <c r="Q260" i="3" s="1"/>
  <c r="Q233" i="1"/>
  <c r="S265" i="3"/>
  <c r="Q242" i="1"/>
  <c r="P274" i="3"/>
  <c r="Q253" i="1"/>
  <c r="V253" i="1" s="1"/>
  <c r="O282" i="3" s="1"/>
  <c r="P289" i="3"/>
  <c r="Y260" i="1"/>
  <c r="T260" i="1"/>
  <c r="Q289" i="3" s="1"/>
  <c r="T263" i="1"/>
  <c r="Q292" i="3" s="1"/>
  <c r="Q273" i="1"/>
  <c r="V273" i="1" s="1"/>
  <c r="O302" i="3" s="1"/>
  <c r="T274" i="1"/>
  <c r="Q303" i="3" s="1"/>
  <c r="Q282" i="1"/>
  <c r="Q297" i="1"/>
  <c r="V298" i="1"/>
  <c r="O327" i="3" s="1"/>
  <c r="N327" i="3"/>
  <c r="Q305" i="1"/>
  <c r="P330" i="3"/>
  <c r="Q301" i="1"/>
  <c r="V301" i="1" s="1"/>
  <c r="O330" i="3" s="1"/>
  <c r="N319" i="3"/>
  <c r="V290" i="1"/>
  <c r="O319" i="3" s="1"/>
  <c r="P319" i="3"/>
  <c r="P317" i="3"/>
  <c r="T290" i="1"/>
  <c r="Q319" i="3" s="1"/>
  <c r="Q293" i="1"/>
  <c r="V293" i="1" s="1"/>
  <c r="O322" i="3" s="1"/>
  <c r="Q289" i="1"/>
  <c r="N318" i="3" s="1"/>
  <c r="Q281" i="1"/>
  <c r="V281" i="1" s="1"/>
  <c r="O310" i="3" s="1"/>
  <c r="Q277" i="1"/>
  <c r="V277" i="1" s="1"/>
  <c r="O306" i="3" s="1"/>
  <c r="Q269" i="1"/>
  <c r="N298" i="3" s="1"/>
  <c r="P295" i="3"/>
  <c r="Q266" i="1"/>
  <c r="Q265" i="1"/>
  <c r="Q261" i="1"/>
  <c r="V261" i="1" s="1"/>
  <c r="O290" i="3" s="1"/>
  <c r="V258" i="1"/>
  <c r="O287" i="3" s="1"/>
  <c r="N287" i="3"/>
  <c r="P286" i="3"/>
  <c r="Q257" i="1"/>
  <c r="V250" i="1"/>
  <c r="O279" i="3" s="1"/>
  <c r="N279" i="3"/>
  <c r="Q249" i="1"/>
  <c r="V249" i="1" s="1"/>
  <c r="O278" i="3" s="1"/>
  <c r="Q241" i="1"/>
  <c r="Q237" i="1"/>
  <c r="V237" i="1" s="1"/>
  <c r="O266" i="3" s="1"/>
  <c r="V234" i="1"/>
  <c r="O263" i="3" s="1"/>
  <c r="N263" i="3"/>
  <c r="P257" i="3"/>
  <c r="Q229" i="1"/>
  <c r="V229" i="1" s="1"/>
  <c r="O258" i="3" s="1"/>
  <c r="P254" i="3"/>
  <c r="Q225" i="1"/>
  <c r="N335" i="3"/>
  <c r="V306" i="1"/>
  <c r="O335" i="3" s="1"/>
  <c r="P268" i="3"/>
  <c r="T239" i="1"/>
  <c r="Q268" i="3" s="1"/>
  <c r="G255" i="3"/>
  <c r="X226" i="1"/>
  <c r="F255" i="3"/>
  <c r="X303" i="1"/>
  <c r="L290" i="1"/>
  <c r="G319" i="3" s="1"/>
  <c r="F327" i="3"/>
  <c r="L282" i="1"/>
  <c r="G311" i="3" s="1"/>
  <c r="L266" i="1"/>
  <c r="G295" i="3" s="1"/>
  <c r="F303" i="3"/>
  <c r="K305" i="3"/>
  <c r="L258" i="1"/>
  <c r="G287" i="3" s="1"/>
  <c r="I283" i="3"/>
  <c r="G285" i="3"/>
  <c r="X250" i="1"/>
  <c r="F279" i="3"/>
  <c r="F271" i="3"/>
  <c r="X240" i="1"/>
  <c r="L234" i="1"/>
  <c r="G263" i="3" s="1"/>
  <c r="X236" i="1"/>
  <c r="F239" i="3"/>
  <c r="X214" i="1"/>
  <c r="X210" i="1"/>
  <c r="L206" i="1"/>
  <c r="G235" i="3" s="1"/>
  <c r="F247" i="3"/>
  <c r="F248" i="3"/>
  <c r="F251" i="3"/>
  <c r="X264" i="1"/>
  <c r="X216" i="1"/>
  <c r="X272" i="1"/>
  <c r="G301" i="3"/>
  <c r="X296" i="1"/>
  <c r="G237" i="3"/>
  <c r="X208" i="1"/>
  <c r="F237" i="3"/>
  <c r="K325" i="3"/>
  <c r="M311" i="3"/>
  <c r="F309" i="3"/>
  <c r="X302" i="1"/>
  <c r="X260" i="1"/>
  <c r="X230" i="1"/>
  <c r="Y291" i="1"/>
  <c r="L304" i="1"/>
  <c r="X304" i="1" s="1"/>
  <c r="X238" i="1"/>
  <c r="F277" i="3"/>
  <c r="F269" i="3"/>
  <c r="X298" i="1"/>
  <c r="Y289" i="1"/>
  <c r="Y277" i="1"/>
  <c r="Y224" i="1"/>
  <c r="Y206" i="1"/>
  <c r="L288" i="1"/>
  <c r="G317" i="3" s="1"/>
  <c r="L224" i="1"/>
  <c r="G253" i="3" s="1"/>
  <c r="X212" i="1"/>
  <c r="F293" i="3"/>
  <c r="M279" i="3"/>
  <c r="X222" i="1"/>
  <c r="Y302" i="1"/>
  <c r="Y219" i="1"/>
  <c r="K245" i="3"/>
  <c r="F261" i="3"/>
  <c r="X220" i="1"/>
  <c r="F325" i="3"/>
  <c r="X270" i="1"/>
  <c r="X242" i="1"/>
  <c r="X287" i="1"/>
  <c r="X223" i="1"/>
  <c r="I269" i="3"/>
  <c r="X306" i="1"/>
  <c r="X234" i="1"/>
  <c r="X218" i="1"/>
  <c r="X278" i="1"/>
  <c r="G307" i="3"/>
  <c r="Y233" i="1"/>
  <c r="Y228" i="1"/>
  <c r="Y217" i="1"/>
  <c r="X300" i="1"/>
  <c r="X280" i="1"/>
  <c r="X258" i="1"/>
  <c r="Y292" i="1"/>
  <c r="Y276" i="1"/>
  <c r="X284" i="1"/>
  <c r="L262" i="1"/>
  <c r="X283" i="1"/>
  <c r="X219" i="1"/>
  <c r="F234" i="3"/>
  <c r="Y262" i="1"/>
  <c r="Y253" i="1"/>
  <c r="Y232" i="1"/>
  <c r="X286" i="1"/>
  <c r="X266" i="1"/>
  <c r="X244" i="1"/>
  <c r="X207" i="1"/>
  <c r="Y294" i="1"/>
  <c r="Y264" i="1"/>
  <c r="Y243" i="1"/>
  <c r="Y225" i="1"/>
  <c r="Y204" i="1"/>
  <c r="X295" i="1"/>
  <c r="L246" i="1"/>
  <c r="G275" i="3" s="1"/>
  <c r="X231" i="1"/>
  <c r="X204" i="1"/>
  <c r="Y296" i="1"/>
  <c r="Y257" i="1"/>
  <c r="Y245" i="1"/>
  <c r="Y229" i="1"/>
  <c r="X255" i="1"/>
  <c r="Y259" i="1"/>
  <c r="X294" i="1"/>
  <c r="X279" i="1"/>
  <c r="X274" i="1"/>
  <c r="X252" i="1"/>
  <c r="X215" i="1"/>
  <c r="V216" i="1"/>
  <c r="O245" i="3" s="1"/>
  <c r="N245" i="3"/>
  <c r="V294" i="1"/>
  <c r="O323" i="3" s="1"/>
  <c r="N323" i="3"/>
  <c r="V230" i="1"/>
  <c r="O259" i="3" s="1"/>
  <c r="N259" i="3"/>
  <c r="V222" i="1"/>
  <c r="O251" i="3" s="1"/>
  <c r="N251" i="3"/>
  <c r="V214" i="1"/>
  <c r="O243" i="3" s="1"/>
  <c r="N243" i="3"/>
  <c r="V206" i="1"/>
  <c r="O235" i="3" s="1"/>
  <c r="N235" i="3"/>
  <c r="N273" i="3"/>
  <c r="V244" i="1"/>
  <c r="O273" i="3" s="1"/>
  <c r="V228" i="1"/>
  <c r="O257" i="3" s="1"/>
  <c r="N257" i="3"/>
  <c r="V212" i="1"/>
  <c r="O241" i="3" s="1"/>
  <c r="N241" i="3"/>
  <c r="P259" i="3"/>
  <c r="P323" i="3"/>
  <c r="P267" i="3"/>
  <c r="Y304" i="1"/>
  <c r="T296" i="1"/>
  <c r="Q325" i="3" s="1"/>
  <c r="T294" i="1"/>
  <c r="Q323" i="3" s="1"/>
  <c r="Y283" i="1"/>
  <c r="Y281" i="1"/>
  <c r="Y268" i="1"/>
  <c r="T264" i="1"/>
  <c r="Q293" i="3" s="1"/>
  <c r="T262" i="1"/>
  <c r="Q291" i="3" s="1"/>
  <c r="Y251" i="1"/>
  <c r="Y249" i="1"/>
  <c r="Y241" i="1"/>
  <c r="Y212" i="1"/>
  <c r="Y208" i="1"/>
  <c r="P243" i="3"/>
  <c r="S331" i="3"/>
  <c r="P315" i="3"/>
  <c r="N303" i="3"/>
  <c r="P299" i="3"/>
  <c r="P275" i="3"/>
  <c r="T304" i="1"/>
  <c r="Q333" i="3" s="1"/>
  <c r="T302" i="1"/>
  <c r="Q331" i="3" s="1"/>
  <c r="Y285" i="1"/>
  <c r="Y272" i="1"/>
  <c r="Y270" i="1"/>
  <c r="Y220" i="1"/>
  <c r="Y216" i="1"/>
  <c r="Y214" i="1"/>
  <c r="T208" i="1"/>
  <c r="Q237" i="3" s="1"/>
  <c r="T206" i="1"/>
  <c r="Q235" i="3" s="1"/>
  <c r="Q299" i="1"/>
  <c r="V299" i="1" s="1"/>
  <c r="O328" i="3" s="1"/>
  <c r="Q291" i="1"/>
  <c r="V291" i="1" s="1"/>
  <c r="O320" i="3" s="1"/>
  <c r="Q283" i="1"/>
  <c r="V283" i="1" s="1"/>
  <c r="O312" i="3" s="1"/>
  <c r="Q275" i="1"/>
  <c r="V275" i="1" s="1"/>
  <c r="O304" i="3" s="1"/>
  <c r="Q267" i="1"/>
  <c r="N296" i="3" s="1"/>
  <c r="Q259" i="1"/>
  <c r="V259" i="1" s="1"/>
  <c r="O288" i="3" s="1"/>
  <c r="Q251" i="1"/>
  <c r="V251" i="1" s="1"/>
  <c r="O280" i="3" s="1"/>
  <c r="Q243" i="1"/>
  <c r="N272" i="3" s="1"/>
  <c r="Q235" i="1"/>
  <c r="Q227" i="1"/>
  <c r="Q219" i="1"/>
  <c r="Q211" i="1"/>
  <c r="V211" i="1" s="1"/>
  <c r="O240" i="3" s="1"/>
  <c r="T270" i="1"/>
  <c r="Q299" i="3" s="1"/>
  <c r="Y222" i="1"/>
  <c r="T214" i="1"/>
  <c r="Q243" i="3" s="1"/>
  <c r="P291" i="3"/>
  <c r="P283" i="3"/>
  <c r="Y299" i="1"/>
  <c r="Y293" i="1"/>
  <c r="Y280" i="1"/>
  <c r="Y278" i="1"/>
  <c r="Y261" i="1"/>
  <c r="Y248" i="1"/>
  <c r="Y246" i="1"/>
  <c r="Y244" i="1"/>
  <c r="Y240" i="1"/>
  <c r="Y238" i="1"/>
  <c r="T232" i="1"/>
  <c r="Q261" i="3" s="1"/>
  <c r="Y230" i="1"/>
  <c r="T224" i="1"/>
  <c r="Q253" i="3" s="1"/>
  <c r="T222" i="1"/>
  <c r="Q251" i="3" s="1"/>
  <c r="P331" i="3"/>
  <c r="P325" i="3"/>
  <c r="P312" i="3"/>
  <c r="P307" i="3"/>
  <c r="P301" i="3"/>
  <c r="P285" i="3"/>
  <c r="Y269" i="1"/>
  <c r="Y301" i="1"/>
  <c r="Y297" i="1"/>
  <c r="Y284" i="1"/>
  <c r="T280" i="1"/>
  <c r="Q309" i="3" s="1"/>
  <c r="T278" i="1"/>
  <c r="Q307" i="3" s="1"/>
  <c r="Y267" i="1"/>
  <c r="Y265" i="1"/>
  <c r="Y252" i="1"/>
  <c r="T248" i="1"/>
  <c r="Q277" i="3" s="1"/>
  <c r="T246" i="1"/>
  <c r="Q275" i="3" s="1"/>
  <c r="T240" i="1"/>
  <c r="Q269" i="3" s="1"/>
  <c r="T238" i="1"/>
  <c r="Q267" i="3" s="1"/>
  <c r="Y234" i="1"/>
  <c r="T230" i="1"/>
  <c r="Q259" i="3" s="1"/>
  <c r="Y218" i="1"/>
  <c r="Y211" i="1"/>
  <c r="Y205" i="1"/>
  <c r="Q304" i="1"/>
  <c r="Q288" i="1"/>
  <c r="N317" i="3" s="1"/>
  <c r="Q256" i="1"/>
  <c r="Q248" i="1"/>
  <c r="N277" i="3" s="1"/>
  <c r="Q240" i="1"/>
  <c r="Y288" i="1"/>
  <c r="Y286" i="1"/>
  <c r="Y256" i="1"/>
  <c r="Y254" i="1"/>
  <c r="Y213" i="1"/>
  <c r="Y209" i="1"/>
  <c r="Y305" i="1"/>
  <c r="T286" i="1"/>
  <c r="Q315" i="3" s="1"/>
  <c r="Y275" i="1"/>
  <c r="Y273" i="1"/>
  <c r="T254" i="1"/>
  <c r="Q283" i="3" s="1"/>
  <c r="Y235" i="1"/>
  <c r="Y227" i="1"/>
  <c r="Y221" i="1"/>
  <c r="Y258" i="1"/>
  <c r="Y207" i="1"/>
  <c r="Y287" i="1"/>
  <c r="V280" i="1"/>
  <c r="O309" i="3" s="1"/>
  <c r="N331" i="3"/>
  <c r="N291" i="3"/>
  <c r="V286" i="1"/>
  <c r="O315" i="3" s="1"/>
  <c r="N308" i="3"/>
  <c r="N292" i="3"/>
  <c r="N283" i="3"/>
  <c r="N268" i="3"/>
  <c r="V292" i="1"/>
  <c r="O321" i="3" s="1"/>
  <c r="N306" i="3"/>
  <c r="Y290" i="1"/>
  <c r="Y274" i="1"/>
  <c r="N314" i="3"/>
  <c r="Y266" i="1"/>
  <c r="N267" i="3"/>
  <c r="Y239" i="1"/>
  <c r="Y242" i="1"/>
  <c r="Y226" i="1"/>
  <c r="N244" i="3"/>
  <c r="N236" i="3"/>
  <c r="N265" i="3"/>
  <c r="N313" i="3"/>
  <c r="N305" i="3"/>
  <c r="N299" i="3"/>
  <c r="N281" i="3"/>
  <c r="V278" i="1"/>
  <c r="O307" i="3" s="1"/>
  <c r="Y250" i="1"/>
  <c r="Y210" i="1"/>
  <c r="N249" i="3"/>
  <c r="N284" i="3"/>
  <c r="N276" i="3"/>
  <c r="N275" i="3"/>
  <c r="Y282" i="1"/>
  <c r="Y263" i="1"/>
  <c r="V260" i="1"/>
  <c r="O289" i="3" s="1"/>
  <c r="V295" i="1"/>
  <c r="O324" i="3" s="1"/>
  <c r="V271" i="1"/>
  <c r="O300" i="3" s="1"/>
  <c r="N325" i="3"/>
  <c r="Y271" i="1"/>
  <c r="V264" i="1"/>
  <c r="O293" i="3" s="1"/>
  <c r="N237" i="3"/>
  <c r="V232" i="1"/>
  <c r="O261" i="3" s="1"/>
  <c r="Y303" i="1"/>
  <c r="Y279" i="1"/>
  <c r="Y255" i="1"/>
  <c r="N301" i="3"/>
  <c r="Y295" i="1"/>
  <c r="Y247" i="1"/>
  <c r="V224" i="1"/>
  <c r="O253" i="3" s="1"/>
  <c r="Y298" i="1"/>
  <c r="Y306" i="1"/>
  <c r="G298" i="3"/>
  <c r="X269" i="1"/>
  <c r="X253" i="1"/>
  <c r="G282" i="3"/>
  <c r="G264" i="3"/>
  <c r="X235" i="1"/>
  <c r="G328" i="3"/>
  <c r="X299" i="1"/>
  <c r="G318" i="3"/>
  <c r="X289" i="1"/>
  <c r="G254" i="3"/>
  <c r="X225" i="1"/>
  <c r="F240" i="3"/>
  <c r="F330" i="3"/>
  <c r="F318" i="3"/>
  <c r="F304" i="3"/>
  <c r="F302" i="3"/>
  <c r="F290" i="3"/>
  <c r="F270" i="3"/>
  <c r="X268" i="1"/>
  <c r="X239" i="1"/>
  <c r="F320" i="3"/>
  <c r="G273" i="3"/>
  <c r="X232" i="1"/>
  <c r="L293" i="1"/>
  <c r="G322" i="3" s="1"/>
  <c r="L277" i="1"/>
  <c r="G306" i="3" s="1"/>
  <c r="L249" i="1"/>
  <c r="L237" i="1"/>
  <c r="G266" i="3" s="1"/>
  <c r="G321" i="3"/>
  <c r="X305" i="1"/>
  <c r="X301" i="1"/>
  <c r="X297" i="1"/>
  <c r="X291" i="1"/>
  <c r="X285" i="1"/>
  <c r="X281" i="1"/>
  <c r="X275" i="1"/>
  <c r="X267" i="1"/>
  <c r="X265" i="1"/>
  <c r="X251" i="1"/>
  <c r="X245" i="1"/>
  <c r="X241" i="1"/>
  <c r="X233" i="1"/>
  <c r="X227" i="1"/>
  <c r="X221" i="1"/>
  <c r="X217" i="1"/>
  <c r="X213" i="1"/>
  <c r="X211" i="1"/>
  <c r="N329" i="3"/>
  <c r="V269" i="1"/>
  <c r="O298" i="3" s="1"/>
  <c r="N297" i="3"/>
  <c r="V303" i="1"/>
  <c r="O332" i="3" s="1"/>
  <c r="N240" i="3"/>
  <c r="N233" i="3"/>
  <c r="N316" i="3"/>
  <c r="P264" i="3"/>
  <c r="P310" i="3"/>
  <c r="P302" i="3"/>
  <c r="P272" i="3"/>
  <c r="P334" i="3"/>
  <c r="T277" i="1"/>
  <c r="Q306" i="3" s="1"/>
  <c r="T269" i="1"/>
  <c r="Q298" i="3" s="1"/>
  <c r="T261" i="1"/>
  <c r="Q290" i="3" s="1"/>
  <c r="T253" i="1"/>
  <c r="Q282" i="3" s="1"/>
  <c r="T221" i="1"/>
  <c r="Q250" i="3" s="1"/>
  <c r="P278" i="3"/>
  <c r="T299" i="1"/>
  <c r="Q328" i="3" s="1"/>
  <c r="T291" i="1"/>
  <c r="Q320" i="3" s="1"/>
  <c r="T275" i="1"/>
  <c r="Q304" i="3" s="1"/>
  <c r="T267" i="1"/>
  <c r="Q296" i="3" s="1"/>
  <c r="T259" i="1"/>
  <c r="Q288" i="3" s="1"/>
  <c r="X263" i="1"/>
  <c r="X259" i="1"/>
  <c r="X229" i="1"/>
  <c r="X209" i="1"/>
  <c r="K260" i="3"/>
  <c r="K250" i="3"/>
  <c r="K240" i="3"/>
  <c r="K236" i="3"/>
  <c r="K324" i="3"/>
  <c r="X247" i="1"/>
  <c r="X243" i="1"/>
  <c r="G248" i="3"/>
  <c r="G252" i="3"/>
  <c r="K314" i="3"/>
  <c r="G312" i="3"/>
  <c r="K310" i="3"/>
  <c r="K296" i="3"/>
  <c r="K334" i="3"/>
  <c r="X271" i="1"/>
  <c r="X257" i="1"/>
  <c r="K244" i="3"/>
  <c r="G316" i="3"/>
  <c r="X261" i="1"/>
  <c r="X273" i="1"/>
  <c r="K304" i="3"/>
  <c r="K308" i="3"/>
  <c r="S324" i="3"/>
  <c r="S316" i="3"/>
  <c r="S308" i="3"/>
  <c r="S300" i="3"/>
  <c r="S292" i="3"/>
  <c r="S284" i="3"/>
  <c r="S276" i="3"/>
  <c r="S268" i="3"/>
  <c r="Y231" i="1"/>
  <c r="Y223" i="1"/>
  <c r="Y215" i="1"/>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C62" i="3"/>
  <c r="C63" i="3"/>
  <c r="C64" i="3"/>
  <c r="C65" i="3"/>
  <c r="C66" i="3"/>
  <c r="C67" i="3"/>
  <c r="C68" i="3"/>
  <c r="C69" i="3"/>
  <c r="C70" i="3"/>
  <c r="C71" i="3"/>
  <c r="C72" i="3"/>
  <c r="C73" i="3"/>
  <c r="C74" i="3"/>
  <c r="C75" i="3"/>
  <c r="C76" i="3"/>
  <c r="C77" i="3"/>
  <c r="C78" i="3"/>
  <c r="C79" i="3"/>
  <c r="C80" i="3"/>
  <c r="C81" i="3"/>
  <c r="C82" i="3"/>
  <c r="C83" i="3"/>
  <c r="C84" i="3"/>
  <c r="C85" i="3"/>
  <c r="C86" i="3"/>
  <c r="C87" i="3"/>
  <c r="C88" i="3"/>
  <c r="C89" i="3"/>
  <c r="C90" i="3"/>
  <c r="C91" i="3"/>
  <c r="C92" i="3"/>
  <c r="C93" i="3"/>
  <c r="C94" i="3"/>
  <c r="C95" i="3"/>
  <c r="C96" i="3"/>
  <c r="C97" i="3"/>
  <c r="C98" i="3"/>
  <c r="C99" i="3"/>
  <c r="C100" i="3"/>
  <c r="C101" i="3"/>
  <c r="C102" i="3"/>
  <c r="C103" i="3"/>
  <c r="C104" i="3"/>
  <c r="C105" i="3"/>
  <c r="C106" i="3"/>
  <c r="C107" i="3"/>
  <c r="C108" i="3"/>
  <c r="C109" i="3"/>
  <c r="C110" i="3"/>
  <c r="C111" i="3"/>
  <c r="C112" i="3"/>
  <c r="C113" i="3"/>
  <c r="C114" i="3"/>
  <c r="C115" i="3"/>
  <c r="C116" i="3"/>
  <c r="C117" i="3"/>
  <c r="C118" i="3"/>
  <c r="C119" i="3"/>
  <c r="C120" i="3"/>
  <c r="C121" i="3"/>
  <c r="C122" i="3"/>
  <c r="C123" i="3"/>
  <c r="C124" i="3"/>
  <c r="C125" i="3"/>
  <c r="C126" i="3"/>
  <c r="C127" i="3"/>
  <c r="C128" i="3"/>
  <c r="C129" i="3"/>
  <c r="C130" i="3"/>
  <c r="C131" i="3"/>
  <c r="C132" i="3"/>
  <c r="C133" i="3"/>
  <c r="C134" i="3"/>
  <c r="C135" i="3"/>
  <c r="C136" i="3"/>
  <c r="C137" i="3"/>
  <c r="C138" i="3"/>
  <c r="C139" i="3"/>
  <c r="C140" i="3"/>
  <c r="C141" i="3"/>
  <c r="C142" i="3"/>
  <c r="C143" i="3"/>
  <c r="C144" i="3"/>
  <c r="C145" i="3"/>
  <c r="C146" i="3"/>
  <c r="C147" i="3"/>
  <c r="C148" i="3"/>
  <c r="C149" i="3"/>
  <c r="C150" i="3"/>
  <c r="C151" i="3"/>
  <c r="C152" i="3"/>
  <c r="C153" i="3"/>
  <c r="C154" i="3"/>
  <c r="C155" i="3"/>
  <c r="C156" i="3"/>
  <c r="C157" i="3"/>
  <c r="C158" i="3"/>
  <c r="C159" i="3"/>
  <c r="C160" i="3"/>
  <c r="C161" i="3"/>
  <c r="C162" i="3"/>
  <c r="C163" i="3"/>
  <c r="C164" i="3"/>
  <c r="C165" i="3"/>
  <c r="C166" i="3"/>
  <c r="C167" i="3"/>
  <c r="C168" i="3"/>
  <c r="C169" i="3"/>
  <c r="C170" i="3"/>
  <c r="C171" i="3"/>
  <c r="C172" i="3"/>
  <c r="C173" i="3"/>
  <c r="C174" i="3"/>
  <c r="C175" i="3"/>
  <c r="C176" i="3"/>
  <c r="C177" i="3"/>
  <c r="C178" i="3"/>
  <c r="C179" i="3"/>
  <c r="C180" i="3"/>
  <c r="C181" i="3"/>
  <c r="C182" i="3"/>
  <c r="C183" i="3"/>
  <c r="C184" i="3"/>
  <c r="C185" i="3"/>
  <c r="C186" i="3"/>
  <c r="C187" i="3"/>
  <c r="C188" i="3"/>
  <c r="C189" i="3"/>
  <c r="C190" i="3"/>
  <c r="C191" i="3"/>
  <c r="C192" i="3"/>
  <c r="C193" i="3"/>
  <c r="C194" i="3"/>
  <c r="C195" i="3"/>
  <c r="C196" i="3"/>
  <c r="C197" i="3"/>
  <c r="C198" i="3"/>
  <c r="C199" i="3"/>
  <c r="C200" i="3"/>
  <c r="C201" i="3"/>
  <c r="C202" i="3"/>
  <c r="C203" i="3"/>
  <c r="C204" i="3"/>
  <c r="C205" i="3"/>
  <c r="C206" i="3"/>
  <c r="C207" i="3"/>
  <c r="C208" i="3"/>
  <c r="C209" i="3"/>
  <c r="C210" i="3"/>
  <c r="C211" i="3"/>
  <c r="C212" i="3"/>
  <c r="C213" i="3"/>
  <c r="C214" i="3"/>
  <c r="C215" i="3"/>
  <c r="C216" i="3"/>
  <c r="C217" i="3"/>
  <c r="C218" i="3"/>
  <c r="C219" i="3"/>
  <c r="C220" i="3"/>
  <c r="C221" i="3"/>
  <c r="C222" i="3"/>
  <c r="C223" i="3"/>
  <c r="C224" i="3"/>
  <c r="C225" i="3"/>
  <c r="C226" i="3"/>
  <c r="C227" i="3"/>
  <c r="C228" i="3"/>
  <c r="C229" i="3"/>
  <c r="C230" i="3"/>
  <c r="C231" i="3"/>
  <c r="C232" i="3"/>
  <c r="C33" i="3"/>
  <c r="R3" i="1"/>
  <c r="S3" i="1"/>
  <c r="U3" i="1"/>
  <c r="R4" i="1"/>
  <c r="S4" i="1"/>
  <c r="U4" i="1"/>
  <c r="R5" i="1"/>
  <c r="S5" i="1"/>
  <c r="U5" i="1"/>
  <c r="R6" i="1"/>
  <c r="S6" i="1"/>
  <c r="U6" i="1"/>
  <c r="R7" i="1"/>
  <c r="S7" i="1"/>
  <c r="U7" i="1"/>
  <c r="R8" i="1"/>
  <c r="S8" i="1"/>
  <c r="U8" i="1"/>
  <c r="R9" i="1"/>
  <c r="S9" i="1"/>
  <c r="U9" i="1"/>
  <c r="R10" i="1"/>
  <c r="S10" i="1"/>
  <c r="U10" i="1"/>
  <c r="R11" i="1"/>
  <c r="S11" i="1"/>
  <c r="U11" i="1"/>
  <c r="R12" i="1"/>
  <c r="S12" i="1"/>
  <c r="U12" i="1"/>
  <c r="R13" i="1"/>
  <c r="S13" i="1"/>
  <c r="U13" i="1"/>
  <c r="R14" i="1"/>
  <c r="S14" i="1"/>
  <c r="U14" i="1"/>
  <c r="R15" i="1"/>
  <c r="S15" i="1"/>
  <c r="U15" i="1"/>
  <c r="R16" i="1"/>
  <c r="S16" i="1"/>
  <c r="U16" i="1"/>
  <c r="R17" i="1"/>
  <c r="S17" i="1"/>
  <c r="U17" i="1"/>
  <c r="R18" i="1"/>
  <c r="S18" i="1"/>
  <c r="U18" i="1"/>
  <c r="R19" i="1"/>
  <c r="S19" i="1"/>
  <c r="U19" i="1"/>
  <c r="R20" i="1"/>
  <c r="S20" i="1"/>
  <c r="U20" i="1"/>
  <c r="R21" i="1"/>
  <c r="S21" i="1"/>
  <c r="U21" i="1"/>
  <c r="R22" i="1"/>
  <c r="S22" i="1"/>
  <c r="U22" i="1"/>
  <c r="R23" i="1"/>
  <c r="S23" i="1"/>
  <c r="U23" i="1"/>
  <c r="R24" i="1"/>
  <c r="S24" i="1"/>
  <c r="U24" i="1"/>
  <c r="R25" i="1"/>
  <c r="S25" i="1"/>
  <c r="U25" i="1"/>
  <c r="R26" i="1"/>
  <c r="S26" i="1"/>
  <c r="U26" i="1"/>
  <c r="R27" i="1"/>
  <c r="S27" i="1"/>
  <c r="U27" i="1"/>
  <c r="R28" i="1"/>
  <c r="S28" i="1"/>
  <c r="U28" i="1"/>
  <c r="R29" i="1"/>
  <c r="S29" i="1"/>
  <c r="U29" i="1"/>
  <c r="R30" i="1"/>
  <c r="S30" i="1"/>
  <c r="U30" i="1"/>
  <c r="R31" i="1"/>
  <c r="S31" i="1"/>
  <c r="U31" i="1"/>
  <c r="R32" i="1"/>
  <c r="S32" i="1"/>
  <c r="U32" i="1"/>
  <c r="R33" i="1"/>
  <c r="S33" i="1"/>
  <c r="U33" i="1"/>
  <c r="R34" i="1"/>
  <c r="S34" i="1"/>
  <c r="U34" i="1"/>
  <c r="R35" i="1"/>
  <c r="S35" i="1"/>
  <c r="U35" i="1"/>
  <c r="R36" i="1"/>
  <c r="S36" i="1"/>
  <c r="U36" i="1"/>
  <c r="R37" i="1"/>
  <c r="S37" i="1"/>
  <c r="U37" i="1"/>
  <c r="R38" i="1"/>
  <c r="S38" i="1"/>
  <c r="U38" i="1"/>
  <c r="R39" i="1"/>
  <c r="S39" i="1"/>
  <c r="U39" i="1"/>
  <c r="R40" i="1"/>
  <c r="S40" i="1"/>
  <c r="U40" i="1"/>
  <c r="R41" i="1"/>
  <c r="S41" i="1"/>
  <c r="U41" i="1"/>
  <c r="R42" i="1"/>
  <c r="S42" i="1"/>
  <c r="U42" i="1"/>
  <c r="R43" i="1"/>
  <c r="S43" i="1"/>
  <c r="U43" i="1"/>
  <c r="R44" i="1"/>
  <c r="S44" i="1"/>
  <c r="U44" i="1"/>
  <c r="R45" i="1"/>
  <c r="S45" i="1"/>
  <c r="U45" i="1"/>
  <c r="R46" i="1"/>
  <c r="S46" i="1"/>
  <c r="U46" i="1"/>
  <c r="R47" i="1"/>
  <c r="S47" i="1"/>
  <c r="U47" i="1"/>
  <c r="R48" i="1"/>
  <c r="S48" i="1"/>
  <c r="U48" i="1"/>
  <c r="R49" i="1"/>
  <c r="S49" i="1"/>
  <c r="U49" i="1"/>
  <c r="R50" i="1"/>
  <c r="S50" i="1"/>
  <c r="U50" i="1"/>
  <c r="R51" i="1"/>
  <c r="S51" i="1"/>
  <c r="U51" i="1"/>
  <c r="R52" i="1"/>
  <c r="S52" i="1"/>
  <c r="U52" i="1"/>
  <c r="R53" i="1"/>
  <c r="S53" i="1"/>
  <c r="U53" i="1"/>
  <c r="R54" i="1"/>
  <c r="S54" i="1"/>
  <c r="U54" i="1"/>
  <c r="R55" i="1"/>
  <c r="S55" i="1"/>
  <c r="U55" i="1"/>
  <c r="R56" i="1"/>
  <c r="S56" i="1"/>
  <c r="U56" i="1"/>
  <c r="R57" i="1"/>
  <c r="S57" i="1"/>
  <c r="U57" i="1"/>
  <c r="R58" i="1"/>
  <c r="S58" i="1"/>
  <c r="U58" i="1"/>
  <c r="R59" i="1"/>
  <c r="S59" i="1"/>
  <c r="U59" i="1"/>
  <c r="R60" i="1"/>
  <c r="S60" i="1"/>
  <c r="U60" i="1"/>
  <c r="R61" i="1"/>
  <c r="S61" i="1"/>
  <c r="U61" i="1"/>
  <c r="R62" i="1"/>
  <c r="S62" i="1"/>
  <c r="U62" i="1"/>
  <c r="R63" i="1"/>
  <c r="S63" i="1"/>
  <c r="U63" i="1"/>
  <c r="R64" i="1"/>
  <c r="S64" i="1"/>
  <c r="U64" i="1"/>
  <c r="R65" i="1"/>
  <c r="S65" i="1"/>
  <c r="U65" i="1"/>
  <c r="R66" i="1"/>
  <c r="S66" i="1"/>
  <c r="U66" i="1"/>
  <c r="R67" i="1"/>
  <c r="S67" i="1"/>
  <c r="U67" i="1"/>
  <c r="R68" i="1"/>
  <c r="S68" i="1"/>
  <c r="U68" i="1"/>
  <c r="R69" i="1"/>
  <c r="S69" i="1"/>
  <c r="U69" i="1"/>
  <c r="R70" i="1"/>
  <c r="S70" i="1"/>
  <c r="U70" i="1"/>
  <c r="R71" i="1"/>
  <c r="S71" i="1"/>
  <c r="U71" i="1"/>
  <c r="R72" i="1"/>
  <c r="S72" i="1"/>
  <c r="U72" i="1"/>
  <c r="R73" i="1"/>
  <c r="S73" i="1"/>
  <c r="U73" i="1"/>
  <c r="R74" i="1"/>
  <c r="S74" i="1"/>
  <c r="U74" i="1"/>
  <c r="R75" i="1"/>
  <c r="S75" i="1"/>
  <c r="U75" i="1"/>
  <c r="R76" i="1"/>
  <c r="S76" i="1"/>
  <c r="U76" i="1"/>
  <c r="R77" i="1"/>
  <c r="S77" i="1"/>
  <c r="U77" i="1"/>
  <c r="R78" i="1"/>
  <c r="S78" i="1"/>
  <c r="U78" i="1"/>
  <c r="R79" i="1"/>
  <c r="S79" i="1"/>
  <c r="U79" i="1"/>
  <c r="R80" i="1"/>
  <c r="S80" i="1"/>
  <c r="U80" i="1"/>
  <c r="R81" i="1"/>
  <c r="S81" i="1"/>
  <c r="U81" i="1"/>
  <c r="R82" i="1"/>
  <c r="S82" i="1"/>
  <c r="U82" i="1"/>
  <c r="R83" i="1"/>
  <c r="S83" i="1"/>
  <c r="U83" i="1"/>
  <c r="R84" i="1"/>
  <c r="S84" i="1"/>
  <c r="U84" i="1"/>
  <c r="R85" i="1"/>
  <c r="S85" i="1"/>
  <c r="U85" i="1"/>
  <c r="R86" i="1"/>
  <c r="S86" i="1"/>
  <c r="U86" i="1"/>
  <c r="R87" i="1"/>
  <c r="S87" i="1"/>
  <c r="U87" i="1"/>
  <c r="R88" i="1"/>
  <c r="S88" i="1"/>
  <c r="U88" i="1"/>
  <c r="R89" i="1"/>
  <c r="S89" i="1"/>
  <c r="U89" i="1"/>
  <c r="R90" i="1"/>
  <c r="S90" i="1"/>
  <c r="U90" i="1"/>
  <c r="R91" i="1"/>
  <c r="S91" i="1"/>
  <c r="U91" i="1"/>
  <c r="R92" i="1"/>
  <c r="S92" i="1"/>
  <c r="U92" i="1"/>
  <c r="R93" i="1"/>
  <c r="S93" i="1"/>
  <c r="U93" i="1"/>
  <c r="R94" i="1"/>
  <c r="S94" i="1"/>
  <c r="U94" i="1"/>
  <c r="R95" i="1"/>
  <c r="S95" i="1"/>
  <c r="U95" i="1"/>
  <c r="R96" i="1"/>
  <c r="S96" i="1"/>
  <c r="U96" i="1"/>
  <c r="R97" i="1"/>
  <c r="S97" i="1"/>
  <c r="U97" i="1"/>
  <c r="R98" i="1"/>
  <c r="S98" i="1"/>
  <c r="U98" i="1"/>
  <c r="R99" i="1"/>
  <c r="S99" i="1"/>
  <c r="U99" i="1"/>
  <c r="R100" i="1"/>
  <c r="S100" i="1"/>
  <c r="U100" i="1"/>
  <c r="R101" i="1"/>
  <c r="S101" i="1"/>
  <c r="U101" i="1"/>
  <c r="R102" i="1"/>
  <c r="S102" i="1"/>
  <c r="U102" i="1"/>
  <c r="R103" i="1"/>
  <c r="S103" i="1"/>
  <c r="U103" i="1"/>
  <c r="R104" i="1"/>
  <c r="S104" i="1"/>
  <c r="U104" i="1"/>
  <c r="R105" i="1"/>
  <c r="S105" i="1"/>
  <c r="U105" i="1"/>
  <c r="R106" i="1"/>
  <c r="S106" i="1"/>
  <c r="U106" i="1"/>
  <c r="R107" i="1"/>
  <c r="S107" i="1"/>
  <c r="U107" i="1"/>
  <c r="R108" i="1"/>
  <c r="S108" i="1"/>
  <c r="U108" i="1"/>
  <c r="R109" i="1"/>
  <c r="S109" i="1"/>
  <c r="U109" i="1"/>
  <c r="R110" i="1"/>
  <c r="S110" i="1"/>
  <c r="U110" i="1"/>
  <c r="R111" i="1"/>
  <c r="S111" i="1"/>
  <c r="U111" i="1"/>
  <c r="R112" i="1"/>
  <c r="S112" i="1"/>
  <c r="U112" i="1"/>
  <c r="R113" i="1"/>
  <c r="S113" i="1"/>
  <c r="U113" i="1"/>
  <c r="R114" i="1"/>
  <c r="S114" i="1"/>
  <c r="U114" i="1"/>
  <c r="R115" i="1"/>
  <c r="S115" i="1"/>
  <c r="U115" i="1"/>
  <c r="R116" i="1"/>
  <c r="S116" i="1"/>
  <c r="U116" i="1"/>
  <c r="R117" i="1"/>
  <c r="S117" i="1"/>
  <c r="U117" i="1"/>
  <c r="R118" i="1"/>
  <c r="S118" i="1"/>
  <c r="U118" i="1"/>
  <c r="R119" i="1"/>
  <c r="S119" i="1"/>
  <c r="U119" i="1"/>
  <c r="R120" i="1"/>
  <c r="S120" i="1"/>
  <c r="U120" i="1"/>
  <c r="R121" i="1"/>
  <c r="S121" i="1"/>
  <c r="U121" i="1"/>
  <c r="R122" i="1"/>
  <c r="S122" i="1"/>
  <c r="U122" i="1"/>
  <c r="R123" i="1"/>
  <c r="S123" i="1"/>
  <c r="U123" i="1"/>
  <c r="R124" i="1"/>
  <c r="S124" i="1"/>
  <c r="U124" i="1"/>
  <c r="R125" i="1"/>
  <c r="S125" i="1"/>
  <c r="U125" i="1"/>
  <c r="R126" i="1"/>
  <c r="S126" i="1"/>
  <c r="U126" i="1"/>
  <c r="R127" i="1"/>
  <c r="S127" i="1"/>
  <c r="U127" i="1"/>
  <c r="R128" i="1"/>
  <c r="S128" i="1"/>
  <c r="U128" i="1"/>
  <c r="R129" i="1"/>
  <c r="S129" i="1"/>
  <c r="U129" i="1"/>
  <c r="R130" i="1"/>
  <c r="S130" i="1"/>
  <c r="U130" i="1"/>
  <c r="R131" i="1"/>
  <c r="S131" i="1"/>
  <c r="U131" i="1"/>
  <c r="R132" i="1"/>
  <c r="S132" i="1"/>
  <c r="U132" i="1"/>
  <c r="R133" i="1"/>
  <c r="S133" i="1"/>
  <c r="U133" i="1"/>
  <c r="R134" i="1"/>
  <c r="S134" i="1"/>
  <c r="U134" i="1"/>
  <c r="R135" i="1"/>
  <c r="S135" i="1"/>
  <c r="U135" i="1"/>
  <c r="R136" i="1"/>
  <c r="S136" i="1"/>
  <c r="U136" i="1"/>
  <c r="R137" i="1"/>
  <c r="S137" i="1"/>
  <c r="U137" i="1"/>
  <c r="R138" i="1"/>
  <c r="S138" i="1"/>
  <c r="U138" i="1"/>
  <c r="R139" i="1"/>
  <c r="S139" i="1"/>
  <c r="U139" i="1"/>
  <c r="R140" i="1"/>
  <c r="S140" i="1"/>
  <c r="U140" i="1"/>
  <c r="R141" i="1"/>
  <c r="S141" i="1"/>
  <c r="U141" i="1"/>
  <c r="R142" i="1"/>
  <c r="S142" i="1"/>
  <c r="U142" i="1"/>
  <c r="R143" i="1"/>
  <c r="S143" i="1"/>
  <c r="U143" i="1"/>
  <c r="R144" i="1"/>
  <c r="S144" i="1"/>
  <c r="U144" i="1"/>
  <c r="R145" i="1"/>
  <c r="S145" i="1"/>
  <c r="U145" i="1"/>
  <c r="R146" i="1"/>
  <c r="S146" i="1"/>
  <c r="U146" i="1"/>
  <c r="R147" i="1"/>
  <c r="S147" i="1"/>
  <c r="U147" i="1"/>
  <c r="R148" i="1"/>
  <c r="S148" i="1"/>
  <c r="U148" i="1"/>
  <c r="R149" i="1"/>
  <c r="S149" i="1"/>
  <c r="U149" i="1"/>
  <c r="R150" i="1"/>
  <c r="S150" i="1"/>
  <c r="U150" i="1"/>
  <c r="R151" i="1"/>
  <c r="S151" i="1"/>
  <c r="U151" i="1"/>
  <c r="R152" i="1"/>
  <c r="S152" i="1"/>
  <c r="U152" i="1"/>
  <c r="R153" i="1"/>
  <c r="S153" i="1"/>
  <c r="U153" i="1"/>
  <c r="R154" i="1"/>
  <c r="S154" i="1"/>
  <c r="U154" i="1"/>
  <c r="R155" i="1"/>
  <c r="S155" i="1"/>
  <c r="U155" i="1"/>
  <c r="R156" i="1"/>
  <c r="S156" i="1"/>
  <c r="U156" i="1"/>
  <c r="R157" i="1"/>
  <c r="S157" i="1"/>
  <c r="U157" i="1"/>
  <c r="R158" i="1"/>
  <c r="S158" i="1"/>
  <c r="U158" i="1"/>
  <c r="R159" i="1"/>
  <c r="S159" i="1"/>
  <c r="U159" i="1"/>
  <c r="R160" i="1"/>
  <c r="S160" i="1"/>
  <c r="U160" i="1"/>
  <c r="R161" i="1"/>
  <c r="S161" i="1"/>
  <c r="U161" i="1"/>
  <c r="R162" i="1"/>
  <c r="S162" i="1"/>
  <c r="U162" i="1"/>
  <c r="R163" i="1"/>
  <c r="S163" i="1"/>
  <c r="U163" i="1"/>
  <c r="R164" i="1"/>
  <c r="S164" i="1"/>
  <c r="U164" i="1"/>
  <c r="R165" i="1"/>
  <c r="S165" i="1"/>
  <c r="U165" i="1"/>
  <c r="R166" i="1"/>
  <c r="S166" i="1"/>
  <c r="U166" i="1"/>
  <c r="R167" i="1"/>
  <c r="S167" i="1"/>
  <c r="U167" i="1"/>
  <c r="R168" i="1"/>
  <c r="S168" i="1"/>
  <c r="U168" i="1"/>
  <c r="R169" i="1"/>
  <c r="S169" i="1"/>
  <c r="U169" i="1"/>
  <c r="R170" i="1"/>
  <c r="S170" i="1"/>
  <c r="U170" i="1"/>
  <c r="R171" i="1"/>
  <c r="S171" i="1"/>
  <c r="U171" i="1"/>
  <c r="R172" i="1"/>
  <c r="S172" i="1"/>
  <c r="U172" i="1"/>
  <c r="R173" i="1"/>
  <c r="S173" i="1"/>
  <c r="U173" i="1"/>
  <c r="R174" i="1"/>
  <c r="S174" i="1"/>
  <c r="U174" i="1"/>
  <c r="R175" i="1"/>
  <c r="S175" i="1"/>
  <c r="U175" i="1"/>
  <c r="R176" i="1"/>
  <c r="S176" i="1"/>
  <c r="U176" i="1"/>
  <c r="R177" i="1"/>
  <c r="S177" i="1"/>
  <c r="U177" i="1"/>
  <c r="R178" i="1"/>
  <c r="S178" i="1"/>
  <c r="U178" i="1"/>
  <c r="R179" i="1"/>
  <c r="S179" i="1"/>
  <c r="U179" i="1"/>
  <c r="R180" i="1"/>
  <c r="S180" i="1"/>
  <c r="U180" i="1"/>
  <c r="R181" i="1"/>
  <c r="S181" i="1"/>
  <c r="U181" i="1"/>
  <c r="R182" i="1"/>
  <c r="S182" i="1"/>
  <c r="U182" i="1"/>
  <c r="R183" i="1"/>
  <c r="S183" i="1"/>
  <c r="U183" i="1"/>
  <c r="R184" i="1"/>
  <c r="S184" i="1"/>
  <c r="U184" i="1"/>
  <c r="R185" i="1"/>
  <c r="S185" i="1"/>
  <c r="U185" i="1"/>
  <c r="R186" i="1"/>
  <c r="S186" i="1"/>
  <c r="U186" i="1"/>
  <c r="R187" i="1"/>
  <c r="S187" i="1"/>
  <c r="U187" i="1"/>
  <c r="R188" i="1"/>
  <c r="S188" i="1"/>
  <c r="U188" i="1"/>
  <c r="R189" i="1"/>
  <c r="S189" i="1"/>
  <c r="U189" i="1"/>
  <c r="R190" i="1"/>
  <c r="S190" i="1"/>
  <c r="U190" i="1"/>
  <c r="R191" i="1"/>
  <c r="S191" i="1"/>
  <c r="U191" i="1"/>
  <c r="R192" i="1"/>
  <c r="S192" i="1"/>
  <c r="U192" i="1"/>
  <c r="R193" i="1"/>
  <c r="S193" i="1"/>
  <c r="U193" i="1"/>
  <c r="R194" i="1"/>
  <c r="S194" i="1"/>
  <c r="U194" i="1"/>
  <c r="R195" i="1"/>
  <c r="S195" i="1"/>
  <c r="U195" i="1"/>
  <c r="R196" i="1"/>
  <c r="S196" i="1"/>
  <c r="U196" i="1"/>
  <c r="R197" i="1"/>
  <c r="S197" i="1"/>
  <c r="U197" i="1"/>
  <c r="R198" i="1"/>
  <c r="S198" i="1"/>
  <c r="U198" i="1"/>
  <c r="R199" i="1"/>
  <c r="S199" i="1"/>
  <c r="U199" i="1"/>
  <c r="R200" i="1"/>
  <c r="S200" i="1"/>
  <c r="U200" i="1"/>
  <c r="R201" i="1"/>
  <c r="S201" i="1"/>
  <c r="U201" i="1"/>
  <c r="R202" i="1"/>
  <c r="S202" i="1"/>
  <c r="U202" i="1"/>
  <c r="R203" i="1"/>
  <c r="S203" i="1"/>
  <c r="U203" i="1"/>
  <c r="U2" i="1"/>
  <c r="S2" i="1"/>
  <c r="R2" i="1"/>
  <c r="O3" i="1"/>
  <c r="T3" i="1" s="1"/>
  <c r="O4" i="1"/>
  <c r="T4" i="1" s="1"/>
  <c r="O5" i="1"/>
  <c r="O6" i="1"/>
  <c r="O7" i="1"/>
  <c r="T7" i="1" s="1"/>
  <c r="O8" i="1"/>
  <c r="T8" i="1" s="1"/>
  <c r="O9" i="1"/>
  <c r="O10" i="1"/>
  <c r="O11" i="1"/>
  <c r="T11" i="1" s="1"/>
  <c r="O12" i="1"/>
  <c r="T12" i="1" s="1"/>
  <c r="O13" i="1"/>
  <c r="O14" i="1"/>
  <c r="O15" i="1"/>
  <c r="T15" i="1" s="1"/>
  <c r="O16" i="1"/>
  <c r="T16" i="1" s="1"/>
  <c r="O17" i="1"/>
  <c r="O18" i="1"/>
  <c r="O19" i="1"/>
  <c r="T19" i="1" s="1"/>
  <c r="O20" i="1"/>
  <c r="T20" i="1" s="1"/>
  <c r="O21" i="1"/>
  <c r="O22" i="1"/>
  <c r="O23" i="1"/>
  <c r="T23" i="1" s="1"/>
  <c r="O24" i="1"/>
  <c r="T24" i="1" s="1"/>
  <c r="O25" i="1"/>
  <c r="O26" i="1"/>
  <c r="O27" i="1"/>
  <c r="O28" i="1"/>
  <c r="O29" i="1"/>
  <c r="T29" i="1" s="1"/>
  <c r="O30" i="1"/>
  <c r="T30" i="1" s="1"/>
  <c r="O31" i="1"/>
  <c r="O32" i="1"/>
  <c r="T32" i="1" s="1"/>
  <c r="O33" i="1"/>
  <c r="T33" i="1" s="1"/>
  <c r="O34" i="1"/>
  <c r="O35" i="1"/>
  <c r="O36" i="1"/>
  <c r="T36" i="1" s="1"/>
  <c r="O37" i="1"/>
  <c r="T37" i="1" s="1"/>
  <c r="O38" i="1"/>
  <c r="O39" i="1"/>
  <c r="O40" i="1"/>
  <c r="T40" i="1" s="1"/>
  <c r="O41" i="1"/>
  <c r="T41" i="1" s="1"/>
  <c r="O42" i="1"/>
  <c r="O43" i="1"/>
  <c r="T43" i="1" s="1"/>
  <c r="O44" i="1"/>
  <c r="T44" i="1" s="1"/>
  <c r="O45" i="1"/>
  <c r="O46" i="1"/>
  <c r="O47" i="1"/>
  <c r="T47" i="1" s="1"/>
  <c r="O48" i="1"/>
  <c r="T48" i="1" s="1"/>
  <c r="O49" i="1"/>
  <c r="O50" i="1"/>
  <c r="O51" i="1"/>
  <c r="T51" i="1" s="1"/>
  <c r="O52" i="1"/>
  <c r="T52" i="1" s="1"/>
  <c r="O53" i="1"/>
  <c r="O54" i="1"/>
  <c r="O55" i="1"/>
  <c r="O56" i="1"/>
  <c r="O57" i="1"/>
  <c r="T57" i="1" s="1"/>
  <c r="O58" i="1"/>
  <c r="T58" i="1" s="1"/>
  <c r="O59" i="1"/>
  <c r="O60" i="1"/>
  <c r="O61" i="1"/>
  <c r="T61" i="1" s="1"/>
  <c r="O62" i="1"/>
  <c r="O63" i="1"/>
  <c r="O64" i="1"/>
  <c r="T64" i="1" s="1"/>
  <c r="O65" i="1"/>
  <c r="T65" i="1" s="1"/>
  <c r="O66" i="1"/>
  <c r="O67" i="1"/>
  <c r="O68" i="1"/>
  <c r="T68" i="1" s="1"/>
  <c r="O69" i="1"/>
  <c r="T69" i="1" s="1"/>
  <c r="O70" i="1"/>
  <c r="O71" i="1"/>
  <c r="O72" i="1"/>
  <c r="T72" i="1" s="1"/>
  <c r="O73" i="1"/>
  <c r="T73" i="1" s="1"/>
  <c r="O74" i="1"/>
  <c r="O75" i="1"/>
  <c r="O76" i="1"/>
  <c r="T76" i="1" s="1"/>
  <c r="O77" i="1"/>
  <c r="T77" i="1" s="1"/>
  <c r="O78" i="1"/>
  <c r="O79" i="1"/>
  <c r="O80" i="1"/>
  <c r="T80" i="1" s="1"/>
  <c r="O81" i="1"/>
  <c r="T81" i="1" s="1"/>
  <c r="O82" i="1"/>
  <c r="O83" i="1"/>
  <c r="O84" i="1"/>
  <c r="T84" i="1" s="1"/>
  <c r="O85" i="1"/>
  <c r="T85" i="1" s="1"/>
  <c r="O86" i="1"/>
  <c r="O87" i="1"/>
  <c r="O88" i="1"/>
  <c r="T88" i="1" s="1"/>
  <c r="O89" i="1"/>
  <c r="O90" i="1"/>
  <c r="O91" i="1"/>
  <c r="T91" i="1" s="1"/>
  <c r="O92" i="1"/>
  <c r="O93" i="1"/>
  <c r="T93" i="1" s="1"/>
  <c r="O94" i="1"/>
  <c r="T94" i="1" s="1"/>
  <c r="O95" i="1"/>
  <c r="O96" i="1"/>
  <c r="T96" i="1" s="1"/>
  <c r="O97" i="1"/>
  <c r="T97" i="1" s="1"/>
  <c r="O98" i="1"/>
  <c r="O99" i="1"/>
  <c r="O100" i="1"/>
  <c r="T100" i="1" s="1"/>
  <c r="O101" i="1"/>
  <c r="T101" i="1" s="1"/>
  <c r="O102" i="1"/>
  <c r="O103" i="1"/>
  <c r="O104" i="1"/>
  <c r="T104" i="1" s="1"/>
  <c r="O105" i="1"/>
  <c r="T105" i="1" s="1"/>
  <c r="O106" i="1"/>
  <c r="O107" i="1"/>
  <c r="O108" i="1"/>
  <c r="T108" i="1" s="1"/>
  <c r="O109" i="1"/>
  <c r="T109" i="1" s="1"/>
  <c r="O110" i="1"/>
  <c r="O111" i="1"/>
  <c r="O112" i="1"/>
  <c r="T112" i="1" s="1"/>
  <c r="O113" i="1"/>
  <c r="T113" i="1" s="1"/>
  <c r="O114" i="1"/>
  <c r="O115" i="1"/>
  <c r="O116" i="1"/>
  <c r="T116" i="1" s="1"/>
  <c r="O117" i="1"/>
  <c r="T117" i="1" s="1"/>
  <c r="O118" i="1"/>
  <c r="O119" i="1"/>
  <c r="O120" i="1"/>
  <c r="T120" i="1" s="1"/>
  <c r="O121" i="1"/>
  <c r="T121" i="1" s="1"/>
  <c r="O122" i="1"/>
  <c r="O123" i="1"/>
  <c r="O124" i="1"/>
  <c r="T124" i="1" s="1"/>
  <c r="O125" i="1"/>
  <c r="T125" i="1" s="1"/>
  <c r="O126" i="1"/>
  <c r="O127" i="1"/>
  <c r="T127" i="1" s="1"/>
  <c r="O128" i="1"/>
  <c r="T128" i="1" s="1"/>
  <c r="O129" i="1"/>
  <c r="O130" i="1"/>
  <c r="O131" i="1"/>
  <c r="T131" i="1" s="1"/>
  <c r="O132" i="1"/>
  <c r="T132" i="1" s="1"/>
  <c r="O133" i="1"/>
  <c r="O134" i="1"/>
  <c r="O135" i="1"/>
  <c r="T135" i="1" s="1"/>
  <c r="O136" i="1"/>
  <c r="T136" i="1" s="1"/>
  <c r="O137" i="1"/>
  <c r="O138" i="1"/>
  <c r="O139" i="1"/>
  <c r="T139" i="1" s="1"/>
  <c r="O140" i="1"/>
  <c r="T140" i="1" s="1"/>
  <c r="O141" i="1"/>
  <c r="O142" i="1"/>
  <c r="O143" i="1"/>
  <c r="T143" i="1" s="1"/>
  <c r="O144" i="1"/>
  <c r="T144" i="1" s="1"/>
  <c r="O145" i="1"/>
  <c r="O146" i="1"/>
  <c r="O147" i="1"/>
  <c r="T147" i="1" s="1"/>
  <c r="O148" i="1"/>
  <c r="T148" i="1" s="1"/>
  <c r="O149" i="1"/>
  <c r="O150" i="1"/>
  <c r="O151" i="1"/>
  <c r="T151" i="1" s="1"/>
  <c r="O152" i="1"/>
  <c r="T152" i="1" s="1"/>
  <c r="O153" i="1"/>
  <c r="O154" i="1"/>
  <c r="O155" i="1"/>
  <c r="T155" i="1" s="1"/>
  <c r="O156" i="1"/>
  <c r="T156" i="1" s="1"/>
  <c r="O157" i="1"/>
  <c r="O158" i="1"/>
  <c r="O159" i="1"/>
  <c r="T159" i="1" s="1"/>
  <c r="O160" i="1"/>
  <c r="T160" i="1" s="1"/>
  <c r="O161" i="1"/>
  <c r="O162" i="1"/>
  <c r="O163" i="1"/>
  <c r="T163" i="1" s="1"/>
  <c r="O164" i="1"/>
  <c r="T164" i="1" s="1"/>
  <c r="O165" i="1"/>
  <c r="O166" i="1"/>
  <c r="O167" i="1"/>
  <c r="T167" i="1" s="1"/>
  <c r="O168" i="1"/>
  <c r="T168" i="1" s="1"/>
  <c r="O169" i="1"/>
  <c r="O170" i="1"/>
  <c r="T170" i="1" s="1"/>
  <c r="O171" i="1"/>
  <c r="T171" i="1" s="1"/>
  <c r="O172" i="1"/>
  <c r="O173" i="1"/>
  <c r="O174" i="1"/>
  <c r="T174" i="1" s="1"/>
  <c r="O175" i="1"/>
  <c r="T175" i="1" s="1"/>
  <c r="O176" i="1"/>
  <c r="O177" i="1"/>
  <c r="O178" i="1"/>
  <c r="T178" i="1" s="1"/>
  <c r="O179" i="1"/>
  <c r="O180" i="1"/>
  <c r="O181" i="1"/>
  <c r="T181" i="1" s="1"/>
  <c r="O182" i="1"/>
  <c r="T182" i="1" s="1"/>
  <c r="O183" i="1"/>
  <c r="O184" i="1"/>
  <c r="O185" i="1"/>
  <c r="T185" i="1" s="1"/>
  <c r="O186" i="1"/>
  <c r="T186" i="1" s="1"/>
  <c r="O187" i="1"/>
  <c r="O188" i="1"/>
  <c r="O189" i="1"/>
  <c r="T189" i="1" s="1"/>
  <c r="O190" i="1"/>
  <c r="T190" i="1" s="1"/>
  <c r="O191" i="1"/>
  <c r="O192" i="1"/>
  <c r="O193" i="1"/>
  <c r="T193" i="1" s="1"/>
  <c r="O194" i="1"/>
  <c r="T194" i="1" s="1"/>
  <c r="O195" i="1"/>
  <c r="O196" i="1"/>
  <c r="O197" i="1"/>
  <c r="T197" i="1" s="1"/>
  <c r="O198" i="1"/>
  <c r="T198" i="1" s="1"/>
  <c r="O199" i="1"/>
  <c r="O200" i="1"/>
  <c r="O201" i="1"/>
  <c r="T201" i="1" s="1"/>
  <c r="O202" i="1"/>
  <c r="T202" i="1" s="1"/>
  <c r="O203" i="1"/>
  <c r="Q135" i="1"/>
  <c r="V135" i="1" s="1"/>
  <c r="O2" i="1"/>
  <c r="K3" i="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 i="1"/>
  <c r="J3" i="1"/>
  <c r="J4" i="1"/>
  <c r="J5" i="1"/>
  <c r="J6" i="1"/>
  <c r="J7" i="1"/>
  <c r="J8" i="1"/>
  <c r="J9" i="1"/>
  <c r="J10" i="1"/>
  <c r="J11" i="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94" i="1"/>
  <c r="J95" i="1"/>
  <c r="J96" i="1"/>
  <c r="J97" i="1"/>
  <c r="J98" i="1"/>
  <c r="J99" i="1"/>
  <c r="J100" i="1"/>
  <c r="J101" i="1"/>
  <c r="J102" i="1"/>
  <c r="J103" i="1"/>
  <c r="J104" i="1"/>
  <c r="J105" i="1"/>
  <c r="J106" i="1"/>
  <c r="J107" i="1"/>
  <c r="J108" i="1"/>
  <c r="J109" i="1"/>
  <c r="J110" i="1"/>
  <c r="J111" i="1"/>
  <c r="J112" i="1"/>
  <c r="J113" i="1"/>
  <c r="J114" i="1"/>
  <c r="J115" i="1"/>
  <c r="J116" i="1"/>
  <c r="J117" i="1"/>
  <c r="J118" i="1"/>
  <c r="J119" i="1"/>
  <c r="J120" i="1"/>
  <c r="J121" i="1"/>
  <c r="J122" i="1"/>
  <c r="J123" i="1"/>
  <c r="J124" i="1"/>
  <c r="J125" i="1"/>
  <c r="J126" i="1"/>
  <c r="J127" i="1"/>
  <c r="J128" i="1"/>
  <c r="J129" i="1"/>
  <c r="J130" i="1"/>
  <c r="J131" i="1"/>
  <c r="J132" i="1"/>
  <c r="J133" i="1"/>
  <c r="J134" i="1"/>
  <c r="J135" i="1"/>
  <c r="J136" i="1"/>
  <c r="J137" i="1"/>
  <c r="J138" i="1"/>
  <c r="J139" i="1"/>
  <c r="J140" i="1"/>
  <c r="J141" i="1"/>
  <c r="J142" i="1"/>
  <c r="J143" i="1"/>
  <c r="J144" i="1"/>
  <c r="J145" i="1"/>
  <c r="J146" i="1"/>
  <c r="J147" i="1"/>
  <c r="J148" i="1"/>
  <c r="J149" i="1"/>
  <c r="J150" i="1"/>
  <c r="J151" i="1"/>
  <c r="J152" i="1"/>
  <c r="J153" i="1"/>
  <c r="J154" i="1"/>
  <c r="J155" i="1"/>
  <c r="J156" i="1"/>
  <c r="J157" i="1"/>
  <c r="J158" i="1"/>
  <c r="J159" i="1"/>
  <c r="J160" i="1"/>
  <c r="J161" i="1"/>
  <c r="J162" i="1"/>
  <c r="J163" i="1"/>
  <c r="J164" i="1"/>
  <c r="J165" i="1"/>
  <c r="J166" i="1"/>
  <c r="J167" i="1"/>
  <c r="J168" i="1"/>
  <c r="J169" i="1"/>
  <c r="J170" i="1"/>
  <c r="J171" i="1"/>
  <c r="J172" i="1"/>
  <c r="J173" i="1"/>
  <c r="J174" i="1"/>
  <c r="J175" i="1"/>
  <c r="J176" i="1"/>
  <c r="J177" i="1"/>
  <c r="J178" i="1"/>
  <c r="J179" i="1"/>
  <c r="J180" i="1"/>
  <c r="J181" i="1"/>
  <c r="J182" i="1"/>
  <c r="J183" i="1"/>
  <c r="J184" i="1"/>
  <c r="J185" i="1"/>
  <c r="J186" i="1"/>
  <c r="J187" i="1"/>
  <c r="J188" i="1"/>
  <c r="J189" i="1"/>
  <c r="J190" i="1"/>
  <c r="J191" i="1"/>
  <c r="J192" i="1"/>
  <c r="J193" i="1"/>
  <c r="J194" i="1"/>
  <c r="J195" i="1"/>
  <c r="J196" i="1"/>
  <c r="J197" i="1"/>
  <c r="J198" i="1"/>
  <c r="J199" i="1"/>
  <c r="J200" i="1"/>
  <c r="J201" i="1"/>
  <c r="J202" i="1"/>
  <c r="J203" i="1"/>
  <c r="J2" i="1"/>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 i="1"/>
  <c r="H3" i="1"/>
  <c r="L3" i="1" s="1"/>
  <c r="H4" i="1"/>
  <c r="L4" i="1" s="1"/>
  <c r="H5" i="1"/>
  <c r="L5" i="1" s="1"/>
  <c r="H6" i="1"/>
  <c r="L6" i="1" s="1"/>
  <c r="H7" i="1"/>
  <c r="L7" i="1" s="1"/>
  <c r="H8" i="1"/>
  <c r="L8" i="1" s="1"/>
  <c r="H9" i="1"/>
  <c r="L9" i="1" s="1"/>
  <c r="H10" i="1"/>
  <c r="L10" i="1" s="1"/>
  <c r="H11" i="1"/>
  <c r="L11" i="1" s="1"/>
  <c r="H12" i="1"/>
  <c r="L12" i="1" s="1"/>
  <c r="H13" i="1"/>
  <c r="L13" i="1" s="1"/>
  <c r="H14" i="1"/>
  <c r="L14" i="1" s="1"/>
  <c r="H15" i="1"/>
  <c r="L15" i="1" s="1"/>
  <c r="H16" i="1"/>
  <c r="L16" i="1" s="1"/>
  <c r="H17" i="1"/>
  <c r="L17" i="1" s="1"/>
  <c r="H18" i="1"/>
  <c r="L18" i="1" s="1"/>
  <c r="H19" i="1"/>
  <c r="L19" i="1" s="1"/>
  <c r="H20" i="1"/>
  <c r="L20" i="1" s="1"/>
  <c r="H21" i="1"/>
  <c r="L21" i="1" s="1"/>
  <c r="H22" i="1"/>
  <c r="L22" i="1" s="1"/>
  <c r="H23" i="1"/>
  <c r="L23" i="1" s="1"/>
  <c r="H24" i="1"/>
  <c r="L24" i="1" s="1"/>
  <c r="H25" i="1"/>
  <c r="L25" i="1" s="1"/>
  <c r="H26" i="1"/>
  <c r="L26" i="1" s="1"/>
  <c r="H27" i="1"/>
  <c r="L27" i="1" s="1"/>
  <c r="H28" i="1"/>
  <c r="L28" i="1" s="1"/>
  <c r="H29" i="1"/>
  <c r="L29" i="1" s="1"/>
  <c r="H30" i="1"/>
  <c r="L30" i="1" s="1"/>
  <c r="H31" i="1"/>
  <c r="L31" i="1" s="1"/>
  <c r="H32" i="1"/>
  <c r="L32" i="1" s="1"/>
  <c r="H33" i="1"/>
  <c r="L33" i="1" s="1"/>
  <c r="H34" i="1"/>
  <c r="L34" i="1" s="1"/>
  <c r="H35" i="1"/>
  <c r="L35" i="1" s="1"/>
  <c r="H36" i="1"/>
  <c r="L36" i="1" s="1"/>
  <c r="H37" i="1"/>
  <c r="L37" i="1" s="1"/>
  <c r="H38" i="1"/>
  <c r="L38" i="1" s="1"/>
  <c r="H39" i="1"/>
  <c r="L39" i="1" s="1"/>
  <c r="H40" i="1"/>
  <c r="L40" i="1" s="1"/>
  <c r="H41" i="1"/>
  <c r="L41" i="1" s="1"/>
  <c r="H42" i="1"/>
  <c r="L42" i="1" s="1"/>
  <c r="H43" i="1"/>
  <c r="L43" i="1" s="1"/>
  <c r="H44" i="1"/>
  <c r="L44" i="1" s="1"/>
  <c r="H45" i="1"/>
  <c r="L45" i="1" s="1"/>
  <c r="H46" i="1"/>
  <c r="L46" i="1" s="1"/>
  <c r="H47" i="1"/>
  <c r="L47" i="1" s="1"/>
  <c r="H48" i="1"/>
  <c r="L48" i="1" s="1"/>
  <c r="H49" i="1"/>
  <c r="L49" i="1" s="1"/>
  <c r="H50" i="1"/>
  <c r="L50" i="1" s="1"/>
  <c r="H51" i="1"/>
  <c r="L51" i="1" s="1"/>
  <c r="H52" i="1"/>
  <c r="L52" i="1" s="1"/>
  <c r="H53" i="1"/>
  <c r="L53" i="1" s="1"/>
  <c r="H54" i="1"/>
  <c r="L54" i="1" s="1"/>
  <c r="H55" i="1"/>
  <c r="L55" i="1" s="1"/>
  <c r="H56" i="1"/>
  <c r="L56" i="1" s="1"/>
  <c r="H57" i="1"/>
  <c r="L57" i="1" s="1"/>
  <c r="H58" i="1"/>
  <c r="L58" i="1" s="1"/>
  <c r="H59" i="1"/>
  <c r="L59" i="1" s="1"/>
  <c r="H60" i="1"/>
  <c r="L60" i="1" s="1"/>
  <c r="H61" i="1"/>
  <c r="L61" i="1" s="1"/>
  <c r="H62" i="1"/>
  <c r="L62" i="1" s="1"/>
  <c r="H63" i="1"/>
  <c r="L63" i="1" s="1"/>
  <c r="H64" i="1"/>
  <c r="L64" i="1" s="1"/>
  <c r="H65" i="1"/>
  <c r="L65" i="1" s="1"/>
  <c r="H66" i="1"/>
  <c r="L66" i="1" s="1"/>
  <c r="H67" i="1"/>
  <c r="L67" i="1" s="1"/>
  <c r="H68" i="1"/>
  <c r="L68" i="1" s="1"/>
  <c r="H69" i="1"/>
  <c r="L69" i="1" s="1"/>
  <c r="H70" i="1"/>
  <c r="L70" i="1" s="1"/>
  <c r="H71" i="1"/>
  <c r="L71" i="1" s="1"/>
  <c r="H72" i="1"/>
  <c r="L72" i="1" s="1"/>
  <c r="H73" i="1"/>
  <c r="L73" i="1" s="1"/>
  <c r="H74" i="1"/>
  <c r="L74" i="1" s="1"/>
  <c r="H75" i="1"/>
  <c r="L75" i="1" s="1"/>
  <c r="H76" i="1"/>
  <c r="L76" i="1" s="1"/>
  <c r="H77" i="1"/>
  <c r="L77" i="1" s="1"/>
  <c r="H78" i="1"/>
  <c r="L78" i="1" s="1"/>
  <c r="H79" i="1"/>
  <c r="L79" i="1" s="1"/>
  <c r="H80" i="1"/>
  <c r="L80" i="1" s="1"/>
  <c r="H81" i="1"/>
  <c r="L81" i="1" s="1"/>
  <c r="H82" i="1"/>
  <c r="L82" i="1" s="1"/>
  <c r="H83" i="1"/>
  <c r="L83" i="1" s="1"/>
  <c r="H84" i="1"/>
  <c r="L84" i="1" s="1"/>
  <c r="H85" i="1"/>
  <c r="L85" i="1" s="1"/>
  <c r="H86" i="1"/>
  <c r="L86" i="1" s="1"/>
  <c r="H87" i="1"/>
  <c r="L87" i="1" s="1"/>
  <c r="H88" i="1"/>
  <c r="L88" i="1" s="1"/>
  <c r="H89" i="1"/>
  <c r="L89" i="1" s="1"/>
  <c r="H90" i="1"/>
  <c r="L90" i="1" s="1"/>
  <c r="H91" i="1"/>
  <c r="L91" i="1" s="1"/>
  <c r="H92" i="1"/>
  <c r="L92" i="1" s="1"/>
  <c r="H93" i="1"/>
  <c r="L93" i="1" s="1"/>
  <c r="H94" i="1"/>
  <c r="L94" i="1" s="1"/>
  <c r="H95" i="1"/>
  <c r="L95" i="1" s="1"/>
  <c r="H96" i="1"/>
  <c r="L96" i="1" s="1"/>
  <c r="H97" i="1"/>
  <c r="L97" i="1" s="1"/>
  <c r="H98" i="1"/>
  <c r="L98" i="1" s="1"/>
  <c r="H99" i="1"/>
  <c r="L99" i="1" s="1"/>
  <c r="H100" i="1"/>
  <c r="L100" i="1" s="1"/>
  <c r="H101" i="1"/>
  <c r="L101" i="1" s="1"/>
  <c r="H102" i="1"/>
  <c r="L102" i="1" s="1"/>
  <c r="H103" i="1"/>
  <c r="L103" i="1" s="1"/>
  <c r="H104" i="1"/>
  <c r="L104" i="1" s="1"/>
  <c r="H105" i="1"/>
  <c r="L105" i="1" s="1"/>
  <c r="H106" i="1"/>
  <c r="L106" i="1" s="1"/>
  <c r="H107" i="1"/>
  <c r="L107" i="1" s="1"/>
  <c r="H108" i="1"/>
  <c r="L108" i="1" s="1"/>
  <c r="H109" i="1"/>
  <c r="L109" i="1" s="1"/>
  <c r="H110" i="1"/>
  <c r="L110" i="1" s="1"/>
  <c r="H111" i="1"/>
  <c r="L111" i="1" s="1"/>
  <c r="H112" i="1"/>
  <c r="L112" i="1" s="1"/>
  <c r="H113" i="1"/>
  <c r="L113" i="1" s="1"/>
  <c r="H114" i="1"/>
  <c r="L114" i="1" s="1"/>
  <c r="H115" i="1"/>
  <c r="L115" i="1" s="1"/>
  <c r="H116" i="1"/>
  <c r="L116" i="1" s="1"/>
  <c r="H117" i="1"/>
  <c r="L117" i="1" s="1"/>
  <c r="H118" i="1"/>
  <c r="L118" i="1" s="1"/>
  <c r="H119" i="1"/>
  <c r="L119" i="1" s="1"/>
  <c r="H120" i="1"/>
  <c r="L120" i="1" s="1"/>
  <c r="H121" i="1"/>
  <c r="L121" i="1" s="1"/>
  <c r="H122" i="1"/>
  <c r="L122" i="1" s="1"/>
  <c r="H123" i="1"/>
  <c r="L123" i="1" s="1"/>
  <c r="H124" i="1"/>
  <c r="L124" i="1" s="1"/>
  <c r="H125" i="1"/>
  <c r="L125" i="1" s="1"/>
  <c r="H126" i="1"/>
  <c r="L126" i="1" s="1"/>
  <c r="H127" i="1"/>
  <c r="L127" i="1" s="1"/>
  <c r="H128" i="1"/>
  <c r="L128" i="1" s="1"/>
  <c r="H129" i="1"/>
  <c r="L129" i="1" s="1"/>
  <c r="H130" i="1"/>
  <c r="L130" i="1" s="1"/>
  <c r="H131" i="1"/>
  <c r="L131" i="1" s="1"/>
  <c r="H132" i="1"/>
  <c r="L132" i="1" s="1"/>
  <c r="H133" i="1"/>
  <c r="L133" i="1" s="1"/>
  <c r="H134" i="1"/>
  <c r="L134" i="1" s="1"/>
  <c r="H135" i="1"/>
  <c r="L135" i="1" s="1"/>
  <c r="H136" i="1"/>
  <c r="L136" i="1" s="1"/>
  <c r="H137" i="1"/>
  <c r="L137" i="1" s="1"/>
  <c r="H138" i="1"/>
  <c r="L138" i="1" s="1"/>
  <c r="H139" i="1"/>
  <c r="L139" i="1" s="1"/>
  <c r="H140" i="1"/>
  <c r="L140" i="1" s="1"/>
  <c r="H141" i="1"/>
  <c r="L141" i="1" s="1"/>
  <c r="H142" i="1"/>
  <c r="L142" i="1" s="1"/>
  <c r="H143" i="1"/>
  <c r="L143" i="1" s="1"/>
  <c r="H144" i="1"/>
  <c r="L144" i="1" s="1"/>
  <c r="H145" i="1"/>
  <c r="L145" i="1" s="1"/>
  <c r="H146" i="1"/>
  <c r="L146" i="1" s="1"/>
  <c r="H147" i="1"/>
  <c r="L147" i="1" s="1"/>
  <c r="H148" i="1"/>
  <c r="L148" i="1" s="1"/>
  <c r="H149" i="1"/>
  <c r="L149" i="1" s="1"/>
  <c r="H150" i="1"/>
  <c r="L150" i="1" s="1"/>
  <c r="H151" i="1"/>
  <c r="L151" i="1" s="1"/>
  <c r="H152" i="1"/>
  <c r="L152" i="1" s="1"/>
  <c r="H153" i="1"/>
  <c r="L153" i="1" s="1"/>
  <c r="H154" i="1"/>
  <c r="L154" i="1" s="1"/>
  <c r="H155" i="1"/>
  <c r="L155" i="1" s="1"/>
  <c r="H156" i="1"/>
  <c r="L156" i="1" s="1"/>
  <c r="H157" i="1"/>
  <c r="L157" i="1" s="1"/>
  <c r="H158" i="1"/>
  <c r="L158" i="1" s="1"/>
  <c r="H159" i="1"/>
  <c r="L159" i="1" s="1"/>
  <c r="H160" i="1"/>
  <c r="L160" i="1" s="1"/>
  <c r="H161" i="1"/>
  <c r="L161" i="1" s="1"/>
  <c r="H162" i="1"/>
  <c r="L162" i="1" s="1"/>
  <c r="H163" i="1"/>
  <c r="L163" i="1" s="1"/>
  <c r="H164" i="1"/>
  <c r="L164" i="1" s="1"/>
  <c r="H165" i="1"/>
  <c r="L165" i="1" s="1"/>
  <c r="H166" i="1"/>
  <c r="L166" i="1" s="1"/>
  <c r="H167" i="1"/>
  <c r="L167" i="1" s="1"/>
  <c r="H168" i="1"/>
  <c r="L168" i="1" s="1"/>
  <c r="H169" i="1"/>
  <c r="L169" i="1" s="1"/>
  <c r="H170" i="1"/>
  <c r="L170" i="1" s="1"/>
  <c r="H171" i="1"/>
  <c r="L171" i="1" s="1"/>
  <c r="H172" i="1"/>
  <c r="L172" i="1" s="1"/>
  <c r="H173" i="1"/>
  <c r="L173" i="1" s="1"/>
  <c r="H174" i="1"/>
  <c r="L174" i="1" s="1"/>
  <c r="H175" i="1"/>
  <c r="L175" i="1" s="1"/>
  <c r="H176" i="1"/>
  <c r="L176" i="1" s="1"/>
  <c r="H177" i="1"/>
  <c r="L177" i="1" s="1"/>
  <c r="H178" i="1"/>
  <c r="L178" i="1" s="1"/>
  <c r="H179" i="1"/>
  <c r="L179" i="1" s="1"/>
  <c r="H180" i="1"/>
  <c r="L180" i="1" s="1"/>
  <c r="H181" i="1"/>
  <c r="L181" i="1" s="1"/>
  <c r="H182" i="1"/>
  <c r="L182" i="1" s="1"/>
  <c r="H183" i="1"/>
  <c r="L183" i="1" s="1"/>
  <c r="H184" i="1"/>
  <c r="L184" i="1" s="1"/>
  <c r="H185" i="1"/>
  <c r="L185" i="1" s="1"/>
  <c r="H186" i="1"/>
  <c r="L186" i="1" s="1"/>
  <c r="H187" i="1"/>
  <c r="L187" i="1" s="1"/>
  <c r="H188" i="1"/>
  <c r="L188" i="1" s="1"/>
  <c r="H189" i="1"/>
  <c r="L189" i="1" s="1"/>
  <c r="H190" i="1"/>
  <c r="L190" i="1" s="1"/>
  <c r="H191" i="1"/>
  <c r="L191" i="1" s="1"/>
  <c r="H192" i="1"/>
  <c r="L192" i="1" s="1"/>
  <c r="H193" i="1"/>
  <c r="L193" i="1" s="1"/>
  <c r="H194" i="1"/>
  <c r="L194" i="1" s="1"/>
  <c r="H195" i="1"/>
  <c r="L195" i="1" s="1"/>
  <c r="H196" i="1"/>
  <c r="L196" i="1" s="1"/>
  <c r="H197" i="1"/>
  <c r="L197" i="1" s="1"/>
  <c r="H198" i="1"/>
  <c r="L198" i="1" s="1"/>
  <c r="H199" i="1"/>
  <c r="L199" i="1" s="1"/>
  <c r="H200" i="1"/>
  <c r="L200" i="1" s="1"/>
  <c r="H201" i="1"/>
  <c r="L201" i="1" s="1"/>
  <c r="H202" i="1"/>
  <c r="L202" i="1" s="1"/>
  <c r="H203" i="1"/>
  <c r="L203" i="1" s="1"/>
  <c r="H2" i="1"/>
  <c r="L2" i="1" s="1"/>
  <c r="V289" i="1" l="1"/>
  <c r="O318" i="3" s="1"/>
  <c r="N280" i="3"/>
  <c r="N302" i="3"/>
  <c r="N330" i="3"/>
  <c r="X290" i="1"/>
  <c r="N312" i="3"/>
  <c r="N310" i="3"/>
  <c r="N234" i="3"/>
  <c r="Q73" i="1"/>
  <c r="V73" i="1" s="1"/>
  <c r="Q16" i="1"/>
  <c r="V16" i="1" s="1"/>
  <c r="X288" i="1"/>
  <c r="N304" i="3"/>
  <c r="N290" i="3"/>
  <c r="V245" i="1"/>
  <c r="O274" i="3" s="1"/>
  <c r="V243" i="1"/>
  <c r="O272" i="3" s="1"/>
  <c r="N266" i="3"/>
  <c r="Q88" i="1"/>
  <c r="V88" i="1" s="1"/>
  <c r="N282" i="3"/>
  <c r="N288" i="3"/>
  <c r="N322" i="3"/>
  <c r="N278" i="3"/>
  <c r="N258" i="3"/>
  <c r="N238" i="3"/>
  <c r="V209" i="1"/>
  <c r="O238" i="3" s="1"/>
  <c r="N239" i="3"/>
  <c r="V210" i="1"/>
  <c r="O239" i="3" s="1"/>
  <c r="V213" i="1"/>
  <c r="O242" i="3" s="1"/>
  <c r="N242" i="3"/>
  <c r="V221" i="1"/>
  <c r="O250" i="3" s="1"/>
  <c r="N250" i="3"/>
  <c r="V233" i="1"/>
  <c r="O262" i="3" s="1"/>
  <c r="N262" i="3"/>
  <c r="N271" i="3"/>
  <c r="V242" i="1"/>
  <c r="O271" i="3" s="1"/>
  <c r="V282" i="1"/>
  <c r="O311" i="3" s="1"/>
  <c r="N311" i="3"/>
  <c r="N326" i="3"/>
  <c r="V297" i="1"/>
  <c r="O326" i="3" s="1"/>
  <c r="N334" i="3"/>
  <c r="V305" i="1"/>
  <c r="O334" i="3" s="1"/>
  <c r="V265" i="1"/>
  <c r="O294" i="3" s="1"/>
  <c r="N294" i="3"/>
  <c r="V266" i="1"/>
  <c r="O295" i="3" s="1"/>
  <c r="N295" i="3"/>
  <c r="V257" i="1"/>
  <c r="O286" i="3" s="1"/>
  <c r="N286" i="3"/>
  <c r="V248" i="1"/>
  <c r="O277" i="3" s="1"/>
  <c r="N270" i="3"/>
  <c r="V241" i="1"/>
  <c r="O270" i="3" s="1"/>
  <c r="V225" i="1"/>
  <c r="O254" i="3" s="1"/>
  <c r="N254" i="3"/>
  <c r="Q24" i="1"/>
  <c r="V24" i="1" s="1"/>
  <c r="Q23" i="1"/>
  <c r="V23" i="1" s="1"/>
  <c r="R309" i="1"/>
  <c r="X293" i="1"/>
  <c r="X282" i="1"/>
  <c r="X237" i="1"/>
  <c r="X224" i="1"/>
  <c r="X246" i="1"/>
  <c r="K309" i="1"/>
  <c r="J309" i="1"/>
  <c r="S309" i="1"/>
  <c r="G333" i="3"/>
  <c r="G291" i="3"/>
  <c r="X262" i="1"/>
  <c r="J308" i="1"/>
  <c r="R310" i="1"/>
  <c r="K308" i="1"/>
  <c r="I309" i="1"/>
  <c r="I308" i="1"/>
  <c r="L309" i="1"/>
  <c r="Q65" i="1"/>
  <c r="V65" i="1" s="1"/>
  <c r="O95" i="3" s="1"/>
  <c r="V240" i="1"/>
  <c r="O269" i="3" s="1"/>
  <c r="N269" i="3"/>
  <c r="N328" i="3"/>
  <c r="V288" i="1"/>
  <c r="O317" i="3" s="1"/>
  <c r="V256" i="1"/>
  <c r="O285" i="3" s="1"/>
  <c r="N285" i="3"/>
  <c r="N248" i="3"/>
  <c r="V219" i="1"/>
  <c r="O248" i="3" s="1"/>
  <c r="V227" i="1"/>
  <c r="O256" i="3" s="1"/>
  <c r="N256" i="3"/>
  <c r="V304" i="1"/>
  <c r="O333" i="3" s="1"/>
  <c r="N333" i="3"/>
  <c r="V235" i="1"/>
  <c r="O264" i="3" s="1"/>
  <c r="N264" i="3"/>
  <c r="V267" i="1"/>
  <c r="O296" i="3" s="1"/>
  <c r="S310" i="1"/>
  <c r="Q81" i="1"/>
  <c r="V81" i="1" s="1"/>
  <c r="O111" i="3" s="1"/>
  <c r="N320" i="3"/>
  <c r="U309" i="1"/>
  <c r="U310" i="1"/>
  <c r="X277" i="1"/>
  <c r="X249" i="1"/>
  <c r="G278" i="3"/>
  <c r="L308" i="1"/>
  <c r="Q8" i="1"/>
  <c r="V8" i="1" s="1"/>
  <c r="O39" i="3" s="1"/>
  <c r="Q148" i="1"/>
  <c r="V148" i="1" s="1"/>
  <c r="O178" i="3" s="1"/>
  <c r="Q44" i="1"/>
  <c r="V44" i="1" s="1"/>
  <c r="O74" i="3" s="1"/>
  <c r="Q47" i="1"/>
  <c r="V47" i="1" s="1"/>
  <c r="O77" i="3" s="1"/>
  <c r="Q140" i="1"/>
  <c r="V140" i="1" s="1"/>
  <c r="O170" i="3" s="1"/>
  <c r="Q125" i="1"/>
  <c r="V125" i="1" s="1"/>
  <c r="O155" i="3" s="1"/>
  <c r="Q29" i="1"/>
  <c r="V29" i="1" s="1"/>
  <c r="O59" i="3" s="1"/>
  <c r="Q186" i="1"/>
  <c r="V186" i="1" s="1"/>
  <c r="O215" i="3" s="1"/>
  <c r="Q156" i="1"/>
  <c r="V156" i="1" s="1"/>
  <c r="O186" i="3" s="1"/>
  <c r="Q101" i="1"/>
  <c r="V101" i="1" s="1"/>
  <c r="O131" i="3" s="1"/>
  <c r="Q52" i="1"/>
  <c r="V52" i="1" s="1"/>
  <c r="O82" i="3" s="1"/>
  <c r="Q37" i="1"/>
  <c r="V37" i="1" s="1"/>
  <c r="O67" i="3" s="1"/>
  <c r="Q171" i="1"/>
  <c r="V171" i="1" s="1"/>
  <c r="O201" i="3" s="1"/>
  <c r="Q116" i="1"/>
  <c r="V116" i="1" s="1"/>
  <c r="O146" i="3" s="1"/>
  <c r="Q58" i="1"/>
  <c r="V58" i="1" s="1"/>
  <c r="O88" i="3" s="1"/>
  <c r="Q76" i="1"/>
  <c r="V76" i="1" s="1"/>
  <c r="O106" i="3" s="1"/>
  <c r="Q202" i="1"/>
  <c r="V202" i="1" s="1"/>
  <c r="O231" i="3" s="1"/>
  <c r="Q117" i="1"/>
  <c r="V117" i="1" s="1"/>
  <c r="O147" i="3" s="1"/>
  <c r="Q170" i="1"/>
  <c r="V170" i="1" s="1"/>
  <c r="O200" i="3" s="1"/>
  <c r="Q109" i="1"/>
  <c r="V109" i="1" s="1"/>
  <c r="O139" i="3" s="1"/>
  <c r="Q57" i="1"/>
  <c r="V57" i="1" s="1"/>
  <c r="O87" i="3" s="1"/>
  <c r="Q19" i="1"/>
  <c r="V19" i="1" s="1"/>
  <c r="O50" i="3" s="1"/>
  <c r="Q189" i="1"/>
  <c r="V189" i="1" s="1"/>
  <c r="O218" i="3" s="1"/>
  <c r="Q139" i="1"/>
  <c r="V139" i="1" s="1"/>
  <c r="O169" i="3" s="1"/>
  <c r="Q94" i="1"/>
  <c r="V94" i="1" s="1"/>
  <c r="O124" i="3" s="1"/>
  <c r="Q178" i="1"/>
  <c r="V178" i="1" s="1"/>
  <c r="O208" i="3" s="1"/>
  <c r="Q30" i="1"/>
  <c r="V30" i="1" s="1"/>
  <c r="O60" i="3" s="1"/>
  <c r="Q104" i="1"/>
  <c r="V104" i="1" s="1"/>
  <c r="O134" i="3" s="1"/>
  <c r="Q201" i="1"/>
  <c r="V201" i="1" s="1"/>
  <c r="O230" i="3" s="1"/>
  <c r="Q167" i="1"/>
  <c r="V167" i="1" s="1"/>
  <c r="O197" i="3" s="1"/>
  <c r="Q147" i="1"/>
  <c r="V147" i="1" s="1"/>
  <c r="O177" i="3" s="1"/>
  <c r="Q127" i="1"/>
  <c r="V127" i="1" s="1"/>
  <c r="O157" i="3" s="1"/>
  <c r="Q96" i="1"/>
  <c r="V96" i="1" s="1"/>
  <c r="O126" i="3" s="1"/>
  <c r="Q68" i="1"/>
  <c r="V68" i="1" s="1"/>
  <c r="O98" i="3" s="1"/>
  <c r="Q40" i="1"/>
  <c r="V40" i="1" s="1"/>
  <c r="O70" i="3" s="1"/>
  <c r="Q11" i="1"/>
  <c r="V11" i="1" s="1"/>
  <c r="O42" i="3" s="1"/>
  <c r="Q197" i="1"/>
  <c r="V197" i="1" s="1"/>
  <c r="O226" i="3" s="1"/>
  <c r="Q159" i="1"/>
  <c r="V159" i="1" s="1"/>
  <c r="O189" i="3" s="1"/>
  <c r="Q108" i="1"/>
  <c r="V108" i="1" s="1"/>
  <c r="O138" i="3" s="1"/>
  <c r="Q80" i="1"/>
  <c r="V80" i="1" s="1"/>
  <c r="O110" i="3" s="1"/>
  <c r="Q51" i="1"/>
  <c r="V51" i="1" s="1"/>
  <c r="O81" i="3" s="1"/>
  <c r="Q194" i="1"/>
  <c r="V194" i="1" s="1"/>
  <c r="O223" i="3" s="1"/>
  <c r="Q185" i="1"/>
  <c r="V185" i="1" s="1"/>
  <c r="Q174" i="1"/>
  <c r="V174" i="1" s="1"/>
  <c r="O204" i="3" s="1"/>
  <c r="Q164" i="1"/>
  <c r="V164" i="1" s="1"/>
  <c r="O194" i="3" s="1"/>
  <c r="Q155" i="1"/>
  <c r="V155" i="1" s="1"/>
  <c r="O185" i="3" s="1"/>
  <c r="Q143" i="1"/>
  <c r="V143" i="1" s="1"/>
  <c r="O173" i="3" s="1"/>
  <c r="Q132" i="1"/>
  <c r="V132" i="1" s="1"/>
  <c r="O162" i="3" s="1"/>
  <c r="Q124" i="1"/>
  <c r="V124" i="1" s="1"/>
  <c r="O154" i="3" s="1"/>
  <c r="Q112" i="1"/>
  <c r="V112" i="1" s="1"/>
  <c r="O142" i="3" s="1"/>
  <c r="Q93" i="1"/>
  <c r="V93" i="1" s="1"/>
  <c r="O123" i="3" s="1"/>
  <c r="Q84" i="1"/>
  <c r="V84" i="1" s="1"/>
  <c r="O114" i="3" s="1"/>
  <c r="Q64" i="1"/>
  <c r="V64" i="1" s="1"/>
  <c r="O94" i="3" s="1"/>
  <c r="Q36" i="1"/>
  <c r="V36" i="1" s="1"/>
  <c r="O66" i="3" s="1"/>
  <c r="Q7" i="1"/>
  <c r="V7" i="1" s="1"/>
  <c r="O38" i="3" s="1"/>
  <c r="Q193" i="1"/>
  <c r="V193" i="1" s="1"/>
  <c r="O222" i="3" s="1"/>
  <c r="Q181" i="1"/>
  <c r="V181" i="1" s="1"/>
  <c r="O211" i="3" s="1"/>
  <c r="Q163" i="1"/>
  <c r="V163" i="1" s="1"/>
  <c r="O193" i="3" s="1"/>
  <c r="Q151" i="1"/>
  <c r="V151" i="1" s="1"/>
  <c r="O181" i="3" s="1"/>
  <c r="Q131" i="1"/>
  <c r="V131" i="1" s="1"/>
  <c r="O161" i="3" s="1"/>
  <c r="Q120" i="1"/>
  <c r="V120" i="1" s="1"/>
  <c r="O150" i="3" s="1"/>
  <c r="Q100" i="1"/>
  <c r="V100" i="1" s="1"/>
  <c r="O130" i="3" s="1"/>
  <c r="Q91" i="1"/>
  <c r="V91" i="1" s="1"/>
  <c r="O121" i="3" s="1"/>
  <c r="Q72" i="1"/>
  <c r="V72" i="1" s="1"/>
  <c r="O102" i="3" s="1"/>
  <c r="Q43" i="1"/>
  <c r="V43" i="1" s="1"/>
  <c r="O73" i="3" s="1"/>
  <c r="Q32" i="1"/>
  <c r="V32" i="1" s="1"/>
  <c r="O62" i="3" s="1"/>
  <c r="Q15" i="1"/>
  <c r="V15" i="1" s="1"/>
  <c r="O46" i="3" s="1"/>
  <c r="Q3" i="1"/>
  <c r="V3" i="1" s="1"/>
  <c r="O34" i="3" s="1"/>
  <c r="Q190" i="1"/>
  <c r="V190" i="1" s="1"/>
  <c r="O219" i="3" s="1"/>
  <c r="Q175" i="1"/>
  <c r="V175" i="1" s="1"/>
  <c r="O205" i="3" s="1"/>
  <c r="Q160" i="1"/>
  <c r="V160" i="1" s="1"/>
  <c r="O190" i="3" s="1"/>
  <c r="Q144" i="1"/>
  <c r="V144" i="1" s="1"/>
  <c r="O174" i="3" s="1"/>
  <c r="Q128" i="1"/>
  <c r="V128" i="1" s="1"/>
  <c r="O158" i="3" s="1"/>
  <c r="Q113" i="1"/>
  <c r="V113" i="1" s="1"/>
  <c r="O143" i="3" s="1"/>
  <c r="Q97" i="1"/>
  <c r="V97" i="1" s="1"/>
  <c r="O127" i="3" s="1"/>
  <c r="Q85" i="1"/>
  <c r="V85" i="1" s="1"/>
  <c r="O115" i="3" s="1"/>
  <c r="Q69" i="1"/>
  <c r="V69" i="1" s="1"/>
  <c r="O99" i="3" s="1"/>
  <c r="Q41" i="1"/>
  <c r="V41" i="1" s="1"/>
  <c r="O71" i="3" s="1"/>
  <c r="Q12" i="1"/>
  <c r="V12" i="1" s="1"/>
  <c r="O43" i="3" s="1"/>
  <c r="Q198" i="1"/>
  <c r="V198" i="1" s="1"/>
  <c r="O227" i="3" s="1"/>
  <c r="Q182" i="1"/>
  <c r="V182" i="1" s="1"/>
  <c r="O212" i="3" s="1"/>
  <c r="Q168" i="1"/>
  <c r="V168" i="1" s="1"/>
  <c r="O198" i="3" s="1"/>
  <c r="Q152" i="1"/>
  <c r="V152" i="1" s="1"/>
  <c r="O182" i="3" s="1"/>
  <c r="Q136" i="1"/>
  <c r="V136" i="1" s="1"/>
  <c r="O166" i="3" s="1"/>
  <c r="Q121" i="1"/>
  <c r="V121" i="1" s="1"/>
  <c r="O151" i="3" s="1"/>
  <c r="Q105" i="1"/>
  <c r="V105" i="1" s="1"/>
  <c r="O135" i="3" s="1"/>
  <c r="Q77" i="1"/>
  <c r="V77" i="1" s="1"/>
  <c r="O107" i="3" s="1"/>
  <c r="Q61" i="1"/>
  <c r="V61" i="1" s="1"/>
  <c r="O91" i="3" s="1"/>
  <c r="Q48" i="1"/>
  <c r="V48" i="1" s="1"/>
  <c r="Q33" i="1"/>
  <c r="V33" i="1" s="1"/>
  <c r="O63" i="3" s="1"/>
  <c r="Q20" i="1"/>
  <c r="V20" i="1" s="1"/>
  <c r="O51" i="3" s="1"/>
  <c r="Q4" i="1"/>
  <c r="V4" i="1" s="1"/>
  <c r="O35" i="3" s="1"/>
  <c r="Q2" i="1"/>
  <c r="V2" i="1" s="1"/>
  <c r="T2" i="1"/>
  <c r="Q33" i="3" s="1"/>
  <c r="Q196" i="1"/>
  <c r="V196" i="1" s="1"/>
  <c r="O225" i="3" s="1"/>
  <c r="T196" i="1"/>
  <c r="Q225" i="3" s="1"/>
  <c r="Q188" i="1"/>
  <c r="V188" i="1" s="1"/>
  <c r="O217" i="3" s="1"/>
  <c r="T188" i="1"/>
  <c r="Q217" i="3" s="1"/>
  <c r="Q180" i="1"/>
  <c r="V180" i="1" s="1"/>
  <c r="O210" i="3" s="1"/>
  <c r="T180" i="1"/>
  <c r="Q210" i="3" s="1"/>
  <c r="Q173" i="1"/>
  <c r="V173" i="1" s="1"/>
  <c r="O203" i="3" s="1"/>
  <c r="T173" i="1"/>
  <c r="Q203" i="3" s="1"/>
  <c r="Q166" i="1"/>
  <c r="V166" i="1" s="1"/>
  <c r="O196" i="3" s="1"/>
  <c r="T166" i="1"/>
  <c r="Q196" i="3" s="1"/>
  <c r="Q158" i="1"/>
  <c r="V158" i="1" s="1"/>
  <c r="O188" i="3" s="1"/>
  <c r="T158" i="1"/>
  <c r="Q188" i="3" s="1"/>
  <c r="Q150" i="1"/>
  <c r="V150" i="1" s="1"/>
  <c r="O180" i="3" s="1"/>
  <c r="T150" i="1"/>
  <c r="Q180" i="3" s="1"/>
  <c r="Q142" i="1"/>
  <c r="V142" i="1" s="1"/>
  <c r="O172" i="3" s="1"/>
  <c r="T142" i="1"/>
  <c r="Q172" i="3" s="1"/>
  <c r="Q134" i="1"/>
  <c r="V134" i="1" s="1"/>
  <c r="O164" i="3" s="1"/>
  <c r="T134" i="1"/>
  <c r="Q164" i="3" s="1"/>
  <c r="Q126" i="1"/>
  <c r="V126" i="1" s="1"/>
  <c r="O156" i="3" s="1"/>
  <c r="T126" i="1"/>
  <c r="Q156" i="3" s="1"/>
  <c r="Q119" i="1"/>
  <c r="V119" i="1" s="1"/>
  <c r="O149" i="3" s="1"/>
  <c r="T119" i="1"/>
  <c r="Q149" i="3" s="1"/>
  <c r="Q111" i="1"/>
  <c r="V111" i="1" s="1"/>
  <c r="O141" i="3" s="1"/>
  <c r="T111" i="1"/>
  <c r="Q141" i="3" s="1"/>
  <c r="Q103" i="1"/>
  <c r="V103" i="1" s="1"/>
  <c r="O133" i="3" s="1"/>
  <c r="T103" i="1"/>
  <c r="Q133" i="3" s="1"/>
  <c r="Q90" i="1"/>
  <c r="V90" i="1" s="1"/>
  <c r="O120" i="3" s="1"/>
  <c r="T90" i="1"/>
  <c r="Q120" i="3" s="1"/>
  <c r="Q83" i="1"/>
  <c r="V83" i="1" s="1"/>
  <c r="O113" i="3" s="1"/>
  <c r="T83" i="1"/>
  <c r="Q113" i="3" s="1"/>
  <c r="Q75" i="1"/>
  <c r="V75" i="1" s="1"/>
  <c r="O105" i="3" s="1"/>
  <c r="T75" i="1"/>
  <c r="Q105" i="3" s="1"/>
  <c r="Q67" i="1"/>
  <c r="V67" i="1" s="1"/>
  <c r="O97" i="3" s="1"/>
  <c r="T67" i="1"/>
  <c r="Q97" i="3" s="1"/>
  <c r="Q60" i="1"/>
  <c r="V60" i="1" s="1"/>
  <c r="O90" i="3" s="1"/>
  <c r="T60" i="1"/>
  <c r="Q90" i="3" s="1"/>
  <c r="Q54" i="1"/>
  <c r="V54" i="1" s="1"/>
  <c r="O84" i="3" s="1"/>
  <c r="T54" i="1"/>
  <c r="Q84" i="3" s="1"/>
  <c r="Q46" i="1"/>
  <c r="V46" i="1" s="1"/>
  <c r="O76" i="3" s="1"/>
  <c r="T46" i="1"/>
  <c r="Q76" i="3" s="1"/>
  <c r="Q39" i="1"/>
  <c r="V39" i="1" s="1"/>
  <c r="O69" i="3" s="1"/>
  <c r="T39" i="1"/>
  <c r="Q69" i="3" s="1"/>
  <c r="Q31" i="1"/>
  <c r="V31" i="1" s="1"/>
  <c r="O61" i="3" s="1"/>
  <c r="T31" i="1"/>
  <c r="Q61" i="3" s="1"/>
  <c r="Q26" i="1"/>
  <c r="V26" i="1" s="1"/>
  <c r="O57" i="3" s="1"/>
  <c r="T26" i="1"/>
  <c r="Q57" i="3" s="1"/>
  <c r="Q18" i="1"/>
  <c r="V18" i="1" s="1"/>
  <c r="O49" i="3" s="1"/>
  <c r="T18" i="1"/>
  <c r="Q49" i="3" s="1"/>
  <c r="Q10" i="1"/>
  <c r="V10" i="1" s="1"/>
  <c r="O41" i="3" s="1"/>
  <c r="T10" i="1"/>
  <c r="Q41" i="3" s="1"/>
  <c r="Q203" i="1"/>
  <c r="V203" i="1" s="1"/>
  <c r="O232" i="3" s="1"/>
  <c r="T203" i="1"/>
  <c r="Q232" i="3" s="1"/>
  <c r="Q195" i="1"/>
  <c r="V195" i="1" s="1"/>
  <c r="O224" i="3" s="1"/>
  <c r="T195" i="1"/>
  <c r="Q224" i="3" s="1"/>
  <c r="Q187" i="1"/>
  <c r="V187" i="1" s="1"/>
  <c r="O216" i="3" s="1"/>
  <c r="T187" i="1"/>
  <c r="Q216" i="3" s="1"/>
  <c r="Q179" i="1"/>
  <c r="V179" i="1" s="1"/>
  <c r="O209" i="3" s="1"/>
  <c r="T179" i="1"/>
  <c r="Q209" i="3" s="1"/>
  <c r="Q172" i="1"/>
  <c r="V172" i="1" s="1"/>
  <c r="O202" i="3" s="1"/>
  <c r="T172" i="1"/>
  <c r="Q202" i="3" s="1"/>
  <c r="Q165" i="1"/>
  <c r="V165" i="1" s="1"/>
  <c r="O195" i="3" s="1"/>
  <c r="T165" i="1"/>
  <c r="Q195" i="3" s="1"/>
  <c r="Q157" i="1"/>
  <c r="V157" i="1" s="1"/>
  <c r="O187" i="3" s="1"/>
  <c r="T157" i="1"/>
  <c r="Q187" i="3" s="1"/>
  <c r="Q149" i="1"/>
  <c r="V149" i="1" s="1"/>
  <c r="O179" i="3" s="1"/>
  <c r="T149" i="1"/>
  <c r="Q179" i="3" s="1"/>
  <c r="Q141" i="1"/>
  <c r="V141" i="1" s="1"/>
  <c r="O171" i="3" s="1"/>
  <c r="T141" i="1"/>
  <c r="Q171" i="3" s="1"/>
  <c r="Q133" i="1"/>
  <c r="V133" i="1" s="1"/>
  <c r="O163" i="3" s="1"/>
  <c r="T133" i="1"/>
  <c r="Q163" i="3" s="1"/>
  <c r="Q118" i="1"/>
  <c r="V118" i="1" s="1"/>
  <c r="O148" i="3" s="1"/>
  <c r="T118" i="1"/>
  <c r="Q148" i="3" s="1"/>
  <c r="Q110" i="1"/>
  <c r="V110" i="1" s="1"/>
  <c r="O140" i="3" s="1"/>
  <c r="T110" i="1"/>
  <c r="Q140" i="3" s="1"/>
  <c r="Q102" i="1"/>
  <c r="V102" i="1" s="1"/>
  <c r="O132" i="3" s="1"/>
  <c r="T102" i="1"/>
  <c r="Q132" i="3" s="1"/>
  <c r="Q95" i="1"/>
  <c r="V95" i="1" s="1"/>
  <c r="O125" i="3" s="1"/>
  <c r="T95" i="1"/>
  <c r="Q125" i="3" s="1"/>
  <c r="Q89" i="1"/>
  <c r="V89" i="1" s="1"/>
  <c r="O119" i="3" s="1"/>
  <c r="T89" i="1"/>
  <c r="Q119" i="3" s="1"/>
  <c r="Q82" i="1"/>
  <c r="V82" i="1" s="1"/>
  <c r="O112" i="3" s="1"/>
  <c r="T82" i="1"/>
  <c r="Q112" i="3" s="1"/>
  <c r="Q74" i="1"/>
  <c r="V74" i="1" s="1"/>
  <c r="O104" i="3" s="1"/>
  <c r="T74" i="1"/>
  <c r="Q104" i="3" s="1"/>
  <c r="Q66" i="1"/>
  <c r="V66" i="1" s="1"/>
  <c r="O96" i="3" s="1"/>
  <c r="T66" i="1"/>
  <c r="Q96" i="3" s="1"/>
  <c r="Q59" i="1"/>
  <c r="V59" i="1" s="1"/>
  <c r="O89" i="3" s="1"/>
  <c r="T59" i="1"/>
  <c r="Q89" i="3" s="1"/>
  <c r="Q53" i="1"/>
  <c r="V53" i="1" s="1"/>
  <c r="O83" i="3" s="1"/>
  <c r="T53" i="1"/>
  <c r="Q83" i="3" s="1"/>
  <c r="Q45" i="1"/>
  <c r="V45" i="1" s="1"/>
  <c r="O75" i="3" s="1"/>
  <c r="T45" i="1"/>
  <c r="Q75" i="3" s="1"/>
  <c r="Q38" i="1"/>
  <c r="V38" i="1" s="1"/>
  <c r="O68" i="3" s="1"/>
  <c r="T38" i="1"/>
  <c r="Q68" i="3" s="1"/>
  <c r="Q25" i="1"/>
  <c r="V25" i="1" s="1"/>
  <c r="O56" i="3" s="1"/>
  <c r="T25" i="1"/>
  <c r="Q56" i="3" s="1"/>
  <c r="Q17" i="1"/>
  <c r="V17" i="1" s="1"/>
  <c r="O48" i="3" s="1"/>
  <c r="T17" i="1"/>
  <c r="Q48" i="3" s="1"/>
  <c r="Q9" i="1"/>
  <c r="V9" i="1" s="1"/>
  <c r="O40" i="3" s="1"/>
  <c r="T9" i="1"/>
  <c r="Q40" i="3" s="1"/>
  <c r="Q200" i="1"/>
  <c r="V200" i="1" s="1"/>
  <c r="O229" i="3" s="1"/>
  <c r="T200" i="1"/>
  <c r="Q229" i="3" s="1"/>
  <c r="Q192" i="1"/>
  <c r="V192" i="1" s="1"/>
  <c r="O221" i="3" s="1"/>
  <c r="T192" i="1"/>
  <c r="Q221" i="3" s="1"/>
  <c r="Q184" i="1"/>
  <c r="V184" i="1" s="1"/>
  <c r="O214" i="3" s="1"/>
  <c r="T184" i="1"/>
  <c r="Q214" i="3" s="1"/>
  <c r="Q177" i="1"/>
  <c r="V177" i="1" s="1"/>
  <c r="O207" i="3" s="1"/>
  <c r="T177" i="1"/>
  <c r="Q207" i="3" s="1"/>
  <c r="Q162" i="1"/>
  <c r="V162" i="1" s="1"/>
  <c r="O192" i="3" s="1"/>
  <c r="T162" i="1"/>
  <c r="Q192" i="3" s="1"/>
  <c r="Q154" i="1"/>
  <c r="V154" i="1" s="1"/>
  <c r="O184" i="3" s="1"/>
  <c r="T154" i="1"/>
  <c r="Q184" i="3" s="1"/>
  <c r="Q146" i="1"/>
  <c r="V146" i="1" s="1"/>
  <c r="O176" i="3" s="1"/>
  <c r="T146" i="1"/>
  <c r="Q176" i="3" s="1"/>
  <c r="Q138" i="1"/>
  <c r="V138" i="1" s="1"/>
  <c r="O168" i="3" s="1"/>
  <c r="T138" i="1"/>
  <c r="Q168" i="3" s="1"/>
  <c r="Q130" i="1"/>
  <c r="V130" i="1" s="1"/>
  <c r="O160" i="3" s="1"/>
  <c r="T130" i="1"/>
  <c r="Q160" i="3" s="1"/>
  <c r="Q123" i="1"/>
  <c r="V123" i="1" s="1"/>
  <c r="O153" i="3" s="1"/>
  <c r="T123" i="1"/>
  <c r="Q153" i="3" s="1"/>
  <c r="Q115" i="1"/>
  <c r="V115" i="1" s="1"/>
  <c r="O145" i="3" s="1"/>
  <c r="T115" i="1"/>
  <c r="Q145" i="3" s="1"/>
  <c r="Q107" i="1"/>
  <c r="V107" i="1" s="1"/>
  <c r="O137" i="3" s="1"/>
  <c r="T107" i="1"/>
  <c r="Q137" i="3" s="1"/>
  <c r="Q99" i="1"/>
  <c r="V99" i="1" s="1"/>
  <c r="O129" i="3" s="1"/>
  <c r="T99" i="1"/>
  <c r="Q129" i="3" s="1"/>
  <c r="Q87" i="1"/>
  <c r="V87" i="1" s="1"/>
  <c r="O117" i="3" s="1"/>
  <c r="T87" i="1"/>
  <c r="Q117" i="3" s="1"/>
  <c r="Q79" i="1"/>
  <c r="V79" i="1" s="1"/>
  <c r="O109" i="3" s="1"/>
  <c r="T79" i="1"/>
  <c r="Q109" i="3" s="1"/>
  <c r="Q71" i="1"/>
  <c r="V71" i="1" s="1"/>
  <c r="O101" i="3" s="1"/>
  <c r="T71" i="1"/>
  <c r="Q101" i="3" s="1"/>
  <c r="Q63" i="1"/>
  <c r="V63" i="1" s="1"/>
  <c r="O93" i="3" s="1"/>
  <c r="T63" i="1"/>
  <c r="Q93" i="3" s="1"/>
  <c r="Q56" i="1"/>
  <c r="V56" i="1" s="1"/>
  <c r="O86" i="3" s="1"/>
  <c r="T56" i="1"/>
  <c r="Q86" i="3" s="1"/>
  <c r="Q50" i="1"/>
  <c r="V50" i="1" s="1"/>
  <c r="O80" i="3" s="1"/>
  <c r="T50" i="1"/>
  <c r="Q80" i="3" s="1"/>
  <c r="Q42" i="1"/>
  <c r="V42" i="1" s="1"/>
  <c r="O72" i="3" s="1"/>
  <c r="T42" i="1"/>
  <c r="Q72" i="3" s="1"/>
  <c r="Q35" i="1"/>
  <c r="V35" i="1" s="1"/>
  <c r="O65" i="3" s="1"/>
  <c r="T35" i="1"/>
  <c r="Q65" i="3" s="1"/>
  <c r="Q28" i="1"/>
  <c r="V28" i="1" s="1"/>
  <c r="T28" i="1"/>
  <c r="Q22" i="1"/>
  <c r="V22" i="1" s="1"/>
  <c r="O53" i="3" s="1"/>
  <c r="T22" i="1"/>
  <c r="Q53" i="3" s="1"/>
  <c r="Q14" i="1"/>
  <c r="V14" i="1" s="1"/>
  <c r="O45" i="3" s="1"/>
  <c r="T14" i="1"/>
  <c r="Q45" i="3" s="1"/>
  <c r="Q6" i="1"/>
  <c r="V6" i="1" s="1"/>
  <c r="O37" i="3" s="1"/>
  <c r="T6" i="1"/>
  <c r="Q37" i="3" s="1"/>
  <c r="Q199" i="1"/>
  <c r="V199" i="1" s="1"/>
  <c r="O228" i="3" s="1"/>
  <c r="T199" i="1"/>
  <c r="Q228" i="3" s="1"/>
  <c r="Q191" i="1"/>
  <c r="V191" i="1" s="1"/>
  <c r="O220" i="3" s="1"/>
  <c r="T191" i="1"/>
  <c r="Q220" i="3" s="1"/>
  <c r="Q183" i="1"/>
  <c r="V183" i="1" s="1"/>
  <c r="O213" i="3" s="1"/>
  <c r="T183" i="1"/>
  <c r="Q213" i="3" s="1"/>
  <c r="Q176" i="1"/>
  <c r="V176" i="1" s="1"/>
  <c r="O206" i="3" s="1"/>
  <c r="T176" i="1"/>
  <c r="Q206" i="3" s="1"/>
  <c r="Q169" i="1"/>
  <c r="V169" i="1" s="1"/>
  <c r="O199" i="3" s="1"/>
  <c r="T169" i="1"/>
  <c r="Q199" i="3" s="1"/>
  <c r="Q161" i="1"/>
  <c r="V161" i="1" s="1"/>
  <c r="O191" i="3" s="1"/>
  <c r="T161" i="1"/>
  <c r="Q191" i="3" s="1"/>
  <c r="Q153" i="1"/>
  <c r="V153" i="1" s="1"/>
  <c r="O183" i="3" s="1"/>
  <c r="T153" i="1"/>
  <c r="Q183" i="3" s="1"/>
  <c r="Q145" i="1"/>
  <c r="V145" i="1" s="1"/>
  <c r="O175" i="3" s="1"/>
  <c r="T145" i="1"/>
  <c r="Q175" i="3" s="1"/>
  <c r="Q137" i="1"/>
  <c r="V137" i="1" s="1"/>
  <c r="O167" i="3" s="1"/>
  <c r="T137" i="1"/>
  <c r="Q167" i="3" s="1"/>
  <c r="Q129" i="1"/>
  <c r="V129" i="1" s="1"/>
  <c r="O159" i="3" s="1"/>
  <c r="T129" i="1"/>
  <c r="Q159" i="3" s="1"/>
  <c r="Q122" i="1"/>
  <c r="V122" i="1" s="1"/>
  <c r="O152" i="3" s="1"/>
  <c r="T122" i="1"/>
  <c r="Q152" i="3" s="1"/>
  <c r="Q114" i="1"/>
  <c r="V114" i="1" s="1"/>
  <c r="O144" i="3" s="1"/>
  <c r="T114" i="1"/>
  <c r="Q144" i="3" s="1"/>
  <c r="Q106" i="1"/>
  <c r="V106" i="1" s="1"/>
  <c r="O136" i="3" s="1"/>
  <c r="T106" i="1"/>
  <c r="Q136" i="3" s="1"/>
  <c r="Q98" i="1"/>
  <c r="V98" i="1" s="1"/>
  <c r="O128" i="3" s="1"/>
  <c r="T98" i="1"/>
  <c r="Q128" i="3" s="1"/>
  <c r="Q92" i="1"/>
  <c r="V92" i="1" s="1"/>
  <c r="O122" i="3" s="1"/>
  <c r="T92" i="1"/>
  <c r="Q122" i="3" s="1"/>
  <c r="Q86" i="1"/>
  <c r="V86" i="1" s="1"/>
  <c r="O116" i="3" s="1"/>
  <c r="T86" i="1"/>
  <c r="Q116" i="3" s="1"/>
  <c r="Q78" i="1"/>
  <c r="V78" i="1" s="1"/>
  <c r="O108" i="3" s="1"/>
  <c r="T78" i="1"/>
  <c r="Q108" i="3" s="1"/>
  <c r="Q70" i="1"/>
  <c r="V70" i="1" s="1"/>
  <c r="O100" i="3" s="1"/>
  <c r="T70" i="1"/>
  <c r="Q100" i="3" s="1"/>
  <c r="Q62" i="1"/>
  <c r="V62" i="1" s="1"/>
  <c r="O92" i="3" s="1"/>
  <c r="T62" i="1"/>
  <c r="Q92" i="3" s="1"/>
  <c r="Q55" i="1"/>
  <c r="V55" i="1" s="1"/>
  <c r="O85" i="3" s="1"/>
  <c r="T55" i="1"/>
  <c r="Q85" i="3" s="1"/>
  <c r="Q49" i="1"/>
  <c r="V49" i="1" s="1"/>
  <c r="O79" i="3" s="1"/>
  <c r="T49" i="1"/>
  <c r="Q79" i="3" s="1"/>
  <c r="Q34" i="1"/>
  <c r="V34" i="1" s="1"/>
  <c r="O64" i="3" s="1"/>
  <c r="T34" i="1"/>
  <c r="Q64" i="3" s="1"/>
  <c r="Q27" i="1"/>
  <c r="V27" i="1" s="1"/>
  <c r="O58" i="3" s="1"/>
  <c r="T27" i="1"/>
  <c r="Q58" i="3" s="1"/>
  <c r="Q21" i="1"/>
  <c r="V21" i="1" s="1"/>
  <c r="O52" i="3" s="1"/>
  <c r="T21" i="1"/>
  <c r="Q52" i="3" s="1"/>
  <c r="Q13" i="1"/>
  <c r="V13" i="1" s="1"/>
  <c r="O44" i="3" s="1"/>
  <c r="T13" i="1"/>
  <c r="Q44" i="3" s="1"/>
  <c r="Q5" i="1"/>
  <c r="V5" i="1" s="1"/>
  <c r="O36" i="3" s="1"/>
  <c r="T5" i="1"/>
  <c r="Q36" i="3" s="1"/>
  <c r="D33" i="3"/>
  <c r="E33" i="3"/>
  <c r="F33" i="3"/>
  <c r="G33" i="3"/>
  <c r="H33" i="3"/>
  <c r="I33" i="3"/>
  <c r="J33" i="3"/>
  <c r="K33" i="3"/>
  <c r="L33" i="3"/>
  <c r="M33" i="3"/>
  <c r="P33" i="3"/>
  <c r="R33" i="3"/>
  <c r="S33" i="3"/>
  <c r="D34" i="3"/>
  <c r="E34" i="3"/>
  <c r="F34" i="3"/>
  <c r="G34" i="3"/>
  <c r="H34" i="3"/>
  <c r="I34" i="3"/>
  <c r="J34" i="3"/>
  <c r="K34" i="3"/>
  <c r="L34" i="3"/>
  <c r="M34" i="3"/>
  <c r="P34" i="3"/>
  <c r="Q34" i="3"/>
  <c r="R34" i="3"/>
  <c r="S34" i="3"/>
  <c r="D35" i="3"/>
  <c r="E35" i="3"/>
  <c r="F35" i="3"/>
  <c r="G35" i="3"/>
  <c r="H35" i="3"/>
  <c r="I35" i="3"/>
  <c r="J35" i="3"/>
  <c r="K35" i="3"/>
  <c r="L35" i="3"/>
  <c r="M35" i="3"/>
  <c r="P35" i="3"/>
  <c r="Q35" i="3"/>
  <c r="R35" i="3"/>
  <c r="S35" i="3"/>
  <c r="D36" i="3"/>
  <c r="E36" i="3"/>
  <c r="F36" i="3"/>
  <c r="G36" i="3"/>
  <c r="H36" i="3"/>
  <c r="I36" i="3"/>
  <c r="J36" i="3"/>
  <c r="K36" i="3"/>
  <c r="L36" i="3"/>
  <c r="M36" i="3"/>
  <c r="P36" i="3"/>
  <c r="R36" i="3"/>
  <c r="S36" i="3"/>
  <c r="D37" i="3"/>
  <c r="E37" i="3"/>
  <c r="F37" i="3"/>
  <c r="G37" i="3"/>
  <c r="H37" i="3"/>
  <c r="I37" i="3"/>
  <c r="J37" i="3"/>
  <c r="K37" i="3"/>
  <c r="L37" i="3"/>
  <c r="M37" i="3"/>
  <c r="P37" i="3"/>
  <c r="R37" i="3"/>
  <c r="S37" i="3"/>
  <c r="D38" i="3"/>
  <c r="E38" i="3"/>
  <c r="F38" i="3"/>
  <c r="G38" i="3"/>
  <c r="H38" i="3"/>
  <c r="I38" i="3"/>
  <c r="J38" i="3"/>
  <c r="K38" i="3"/>
  <c r="L38" i="3"/>
  <c r="M38" i="3"/>
  <c r="P38" i="3"/>
  <c r="Q38" i="3"/>
  <c r="R38" i="3"/>
  <c r="S38" i="3"/>
  <c r="D39" i="3"/>
  <c r="E39" i="3"/>
  <c r="F39" i="3"/>
  <c r="G39" i="3"/>
  <c r="H39" i="3"/>
  <c r="I39" i="3"/>
  <c r="J39" i="3"/>
  <c r="K39" i="3"/>
  <c r="L39" i="3"/>
  <c r="M39" i="3"/>
  <c r="P39" i="3"/>
  <c r="Q39" i="3"/>
  <c r="R39" i="3"/>
  <c r="S39" i="3"/>
  <c r="D40" i="3"/>
  <c r="E40" i="3"/>
  <c r="F40" i="3"/>
  <c r="G40" i="3"/>
  <c r="H40" i="3"/>
  <c r="I40" i="3"/>
  <c r="J40" i="3"/>
  <c r="K40" i="3"/>
  <c r="L40" i="3"/>
  <c r="M40" i="3"/>
  <c r="P40" i="3"/>
  <c r="R40" i="3"/>
  <c r="S40" i="3"/>
  <c r="D41" i="3"/>
  <c r="E41" i="3"/>
  <c r="F41" i="3"/>
  <c r="G41" i="3"/>
  <c r="H41" i="3"/>
  <c r="I41" i="3"/>
  <c r="J41" i="3"/>
  <c r="K41" i="3"/>
  <c r="L41" i="3"/>
  <c r="M41" i="3"/>
  <c r="P41" i="3"/>
  <c r="R41" i="3"/>
  <c r="S41" i="3"/>
  <c r="D42" i="3"/>
  <c r="E42" i="3"/>
  <c r="F42" i="3"/>
  <c r="G42" i="3"/>
  <c r="H42" i="3"/>
  <c r="I42" i="3"/>
  <c r="J42" i="3"/>
  <c r="K42" i="3"/>
  <c r="L42" i="3"/>
  <c r="M42" i="3"/>
  <c r="P42" i="3"/>
  <c r="Q42" i="3"/>
  <c r="R42" i="3"/>
  <c r="S42" i="3"/>
  <c r="D43" i="3"/>
  <c r="E43" i="3"/>
  <c r="F43" i="3"/>
  <c r="G43" i="3"/>
  <c r="H43" i="3"/>
  <c r="I43" i="3"/>
  <c r="J43" i="3"/>
  <c r="K43" i="3"/>
  <c r="L43" i="3"/>
  <c r="M43" i="3"/>
  <c r="P43" i="3"/>
  <c r="Q43" i="3"/>
  <c r="R43" i="3"/>
  <c r="S43" i="3"/>
  <c r="D44" i="3"/>
  <c r="E44" i="3"/>
  <c r="F44" i="3"/>
  <c r="G44" i="3"/>
  <c r="H44" i="3"/>
  <c r="I44" i="3"/>
  <c r="J44" i="3"/>
  <c r="K44" i="3"/>
  <c r="L44" i="3"/>
  <c r="M44" i="3"/>
  <c r="P44" i="3"/>
  <c r="R44" i="3"/>
  <c r="S44" i="3"/>
  <c r="D45" i="3"/>
  <c r="E45" i="3"/>
  <c r="F45" i="3"/>
  <c r="G45" i="3"/>
  <c r="H45" i="3"/>
  <c r="I45" i="3"/>
  <c r="J45" i="3"/>
  <c r="K45" i="3"/>
  <c r="L45" i="3"/>
  <c r="M45" i="3"/>
  <c r="P45" i="3"/>
  <c r="R45" i="3"/>
  <c r="S45" i="3"/>
  <c r="D46" i="3"/>
  <c r="E46" i="3"/>
  <c r="F46" i="3"/>
  <c r="G46" i="3"/>
  <c r="H46" i="3"/>
  <c r="I46" i="3"/>
  <c r="J46" i="3"/>
  <c r="K46" i="3"/>
  <c r="L46" i="3"/>
  <c r="M46" i="3"/>
  <c r="P46" i="3"/>
  <c r="Q46" i="3"/>
  <c r="R46" i="3"/>
  <c r="S46" i="3"/>
  <c r="D47" i="3"/>
  <c r="E47" i="3"/>
  <c r="F47" i="3"/>
  <c r="G47" i="3"/>
  <c r="H47" i="3"/>
  <c r="I47" i="3"/>
  <c r="J47" i="3"/>
  <c r="K47" i="3"/>
  <c r="L47" i="3"/>
  <c r="M47" i="3"/>
  <c r="N47" i="3"/>
  <c r="O47" i="3"/>
  <c r="P47" i="3"/>
  <c r="Q47" i="3"/>
  <c r="R47" i="3"/>
  <c r="S47" i="3"/>
  <c r="D48" i="3"/>
  <c r="E48" i="3"/>
  <c r="F48" i="3"/>
  <c r="G48" i="3"/>
  <c r="H48" i="3"/>
  <c r="I48" i="3"/>
  <c r="J48" i="3"/>
  <c r="K48" i="3"/>
  <c r="L48" i="3"/>
  <c r="M48" i="3"/>
  <c r="P48" i="3"/>
  <c r="R48" i="3"/>
  <c r="S48" i="3"/>
  <c r="D49" i="3"/>
  <c r="E49" i="3"/>
  <c r="F49" i="3"/>
  <c r="G49" i="3"/>
  <c r="H49" i="3"/>
  <c r="I49" i="3"/>
  <c r="J49" i="3"/>
  <c r="K49" i="3"/>
  <c r="L49" i="3"/>
  <c r="M49" i="3"/>
  <c r="P49" i="3"/>
  <c r="R49" i="3"/>
  <c r="S49" i="3"/>
  <c r="D50" i="3"/>
  <c r="E50" i="3"/>
  <c r="F50" i="3"/>
  <c r="G50" i="3"/>
  <c r="H50" i="3"/>
  <c r="I50" i="3"/>
  <c r="J50" i="3"/>
  <c r="K50" i="3"/>
  <c r="L50" i="3"/>
  <c r="M50" i="3"/>
  <c r="P50" i="3"/>
  <c r="Q50" i="3"/>
  <c r="R50" i="3"/>
  <c r="S50" i="3"/>
  <c r="D51" i="3"/>
  <c r="E51" i="3"/>
  <c r="F51" i="3"/>
  <c r="G51" i="3"/>
  <c r="H51" i="3"/>
  <c r="I51" i="3"/>
  <c r="J51" i="3"/>
  <c r="K51" i="3"/>
  <c r="L51" i="3"/>
  <c r="M51" i="3"/>
  <c r="P51" i="3"/>
  <c r="Q51" i="3"/>
  <c r="R51" i="3"/>
  <c r="S51" i="3"/>
  <c r="D52" i="3"/>
  <c r="E52" i="3"/>
  <c r="F52" i="3"/>
  <c r="G52" i="3"/>
  <c r="H52" i="3"/>
  <c r="I52" i="3"/>
  <c r="J52" i="3"/>
  <c r="K52" i="3"/>
  <c r="L52" i="3"/>
  <c r="M52" i="3"/>
  <c r="P52" i="3"/>
  <c r="R52" i="3"/>
  <c r="S52" i="3"/>
  <c r="D53" i="3"/>
  <c r="E53" i="3"/>
  <c r="F53" i="3"/>
  <c r="G53" i="3"/>
  <c r="H53" i="3"/>
  <c r="I53" i="3"/>
  <c r="J53" i="3"/>
  <c r="K53" i="3"/>
  <c r="L53" i="3"/>
  <c r="M53" i="3"/>
  <c r="P53" i="3"/>
  <c r="R53" i="3"/>
  <c r="S53" i="3"/>
  <c r="D54" i="3"/>
  <c r="E54" i="3"/>
  <c r="F54" i="3"/>
  <c r="G54" i="3"/>
  <c r="H54" i="3"/>
  <c r="I54" i="3"/>
  <c r="J54" i="3"/>
  <c r="K54" i="3"/>
  <c r="L54" i="3"/>
  <c r="M54" i="3"/>
  <c r="N54" i="3"/>
  <c r="O54" i="3"/>
  <c r="P54" i="3"/>
  <c r="Q54" i="3"/>
  <c r="R54" i="3"/>
  <c r="S54" i="3"/>
  <c r="D55" i="3"/>
  <c r="E55" i="3"/>
  <c r="F55" i="3"/>
  <c r="G55" i="3"/>
  <c r="H55" i="3"/>
  <c r="I55" i="3"/>
  <c r="J55" i="3"/>
  <c r="K55" i="3"/>
  <c r="L55" i="3"/>
  <c r="M55" i="3"/>
  <c r="N55" i="3"/>
  <c r="O55" i="3"/>
  <c r="P55" i="3"/>
  <c r="Q55" i="3"/>
  <c r="R55" i="3"/>
  <c r="S55" i="3"/>
  <c r="D56" i="3"/>
  <c r="E56" i="3"/>
  <c r="F56" i="3"/>
  <c r="G56" i="3"/>
  <c r="H56" i="3"/>
  <c r="I56" i="3"/>
  <c r="J56" i="3"/>
  <c r="K56" i="3"/>
  <c r="L56" i="3"/>
  <c r="M56" i="3"/>
  <c r="P56" i="3"/>
  <c r="R56" i="3"/>
  <c r="S56" i="3"/>
  <c r="D57" i="3"/>
  <c r="E57" i="3"/>
  <c r="F57" i="3"/>
  <c r="G57" i="3"/>
  <c r="H57" i="3"/>
  <c r="I57" i="3"/>
  <c r="J57" i="3"/>
  <c r="K57" i="3"/>
  <c r="L57" i="3"/>
  <c r="M57" i="3"/>
  <c r="P57" i="3"/>
  <c r="R57" i="3"/>
  <c r="S57" i="3"/>
  <c r="D58" i="3"/>
  <c r="E58" i="3"/>
  <c r="F58" i="3"/>
  <c r="G58" i="3"/>
  <c r="H58" i="3"/>
  <c r="I58" i="3"/>
  <c r="J58" i="3"/>
  <c r="K58" i="3"/>
  <c r="L58" i="3"/>
  <c r="M58" i="3"/>
  <c r="P58" i="3"/>
  <c r="R58" i="3"/>
  <c r="S58" i="3"/>
  <c r="D59" i="3"/>
  <c r="E59" i="3"/>
  <c r="F59" i="3"/>
  <c r="G59" i="3"/>
  <c r="H59" i="3"/>
  <c r="I59" i="3"/>
  <c r="J59" i="3"/>
  <c r="K59" i="3"/>
  <c r="L59" i="3"/>
  <c r="M59" i="3"/>
  <c r="P59" i="3"/>
  <c r="Q59" i="3"/>
  <c r="R59" i="3"/>
  <c r="S59" i="3"/>
  <c r="D60" i="3"/>
  <c r="E60" i="3"/>
  <c r="F60" i="3"/>
  <c r="G60" i="3"/>
  <c r="H60" i="3"/>
  <c r="I60" i="3"/>
  <c r="J60" i="3"/>
  <c r="K60" i="3"/>
  <c r="L60" i="3"/>
  <c r="M60" i="3"/>
  <c r="P60" i="3"/>
  <c r="Q60" i="3"/>
  <c r="R60" i="3"/>
  <c r="S60" i="3"/>
  <c r="D61" i="3"/>
  <c r="E61" i="3"/>
  <c r="F61" i="3"/>
  <c r="G61" i="3"/>
  <c r="H61" i="3"/>
  <c r="I61" i="3"/>
  <c r="J61" i="3"/>
  <c r="K61" i="3"/>
  <c r="L61" i="3"/>
  <c r="M61" i="3"/>
  <c r="P61" i="3"/>
  <c r="R61" i="3"/>
  <c r="S61" i="3"/>
  <c r="D62" i="3"/>
  <c r="E62" i="3"/>
  <c r="F62" i="3"/>
  <c r="G62" i="3"/>
  <c r="H62" i="3"/>
  <c r="I62" i="3"/>
  <c r="J62" i="3"/>
  <c r="K62" i="3"/>
  <c r="L62" i="3"/>
  <c r="M62" i="3"/>
  <c r="P62" i="3"/>
  <c r="Q62" i="3"/>
  <c r="R62" i="3"/>
  <c r="S62" i="3"/>
  <c r="D63" i="3"/>
  <c r="E63" i="3"/>
  <c r="F63" i="3"/>
  <c r="G63" i="3"/>
  <c r="H63" i="3"/>
  <c r="I63" i="3"/>
  <c r="J63" i="3"/>
  <c r="K63" i="3"/>
  <c r="L63" i="3"/>
  <c r="M63" i="3"/>
  <c r="P63" i="3"/>
  <c r="Q63" i="3"/>
  <c r="R63" i="3"/>
  <c r="S63" i="3"/>
  <c r="D64" i="3"/>
  <c r="E64" i="3"/>
  <c r="F64" i="3"/>
  <c r="G64" i="3"/>
  <c r="H64" i="3"/>
  <c r="I64" i="3"/>
  <c r="J64" i="3"/>
  <c r="K64" i="3"/>
  <c r="L64" i="3"/>
  <c r="M64" i="3"/>
  <c r="P64" i="3"/>
  <c r="R64" i="3"/>
  <c r="S64" i="3"/>
  <c r="D65" i="3"/>
  <c r="E65" i="3"/>
  <c r="F65" i="3"/>
  <c r="G65" i="3"/>
  <c r="H65" i="3"/>
  <c r="I65" i="3"/>
  <c r="J65" i="3"/>
  <c r="K65" i="3"/>
  <c r="L65" i="3"/>
  <c r="M65" i="3"/>
  <c r="P65" i="3"/>
  <c r="R65" i="3"/>
  <c r="S65" i="3"/>
  <c r="D66" i="3"/>
  <c r="E66" i="3"/>
  <c r="F66" i="3"/>
  <c r="G66" i="3"/>
  <c r="H66" i="3"/>
  <c r="I66" i="3"/>
  <c r="J66" i="3"/>
  <c r="K66" i="3"/>
  <c r="L66" i="3"/>
  <c r="M66" i="3"/>
  <c r="P66" i="3"/>
  <c r="Q66" i="3"/>
  <c r="R66" i="3"/>
  <c r="S66" i="3"/>
  <c r="D67" i="3"/>
  <c r="E67" i="3"/>
  <c r="F67" i="3"/>
  <c r="G67" i="3"/>
  <c r="H67" i="3"/>
  <c r="I67" i="3"/>
  <c r="J67" i="3"/>
  <c r="K67" i="3"/>
  <c r="L67" i="3"/>
  <c r="M67" i="3"/>
  <c r="P67" i="3"/>
  <c r="Q67" i="3"/>
  <c r="R67" i="3"/>
  <c r="S67" i="3"/>
  <c r="D68" i="3"/>
  <c r="E68" i="3"/>
  <c r="F68" i="3"/>
  <c r="G68" i="3"/>
  <c r="H68" i="3"/>
  <c r="I68" i="3"/>
  <c r="J68" i="3"/>
  <c r="K68" i="3"/>
  <c r="L68" i="3"/>
  <c r="M68" i="3"/>
  <c r="P68" i="3"/>
  <c r="R68" i="3"/>
  <c r="S68" i="3"/>
  <c r="D69" i="3"/>
  <c r="E69" i="3"/>
  <c r="F69" i="3"/>
  <c r="G69" i="3"/>
  <c r="H69" i="3"/>
  <c r="I69" i="3"/>
  <c r="J69" i="3"/>
  <c r="K69" i="3"/>
  <c r="L69" i="3"/>
  <c r="M69" i="3"/>
  <c r="P69" i="3"/>
  <c r="R69" i="3"/>
  <c r="S69" i="3"/>
  <c r="D70" i="3"/>
  <c r="E70" i="3"/>
  <c r="F70" i="3"/>
  <c r="G70" i="3"/>
  <c r="H70" i="3"/>
  <c r="I70" i="3"/>
  <c r="J70" i="3"/>
  <c r="K70" i="3"/>
  <c r="L70" i="3"/>
  <c r="M70" i="3"/>
  <c r="P70" i="3"/>
  <c r="Q70" i="3"/>
  <c r="R70" i="3"/>
  <c r="S70" i="3"/>
  <c r="D71" i="3"/>
  <c r="E71" i="3"/>
  <c r="F71" i="3"/>
  <c r="G71" i="3"/>
  <c r="H71" i="3"/>
  <c r="I71" i="3"/>
  <c r="J71" i="3"/>
  <c r="K71" i="3"/>
  <c r="L71" i="3"/>
  <c r="M71" i="3"/>
  <c r="P71" i="3"/>
  <c r="Q71" i="3"/>
  <c r="R71" i="3"/>
  <c r="S71" i="3"/>
  <c r="D72" i="3"/>
  <c r="E72" i="3"/>
  <c r="F72" i="3"/>
  <c r="G72" i="3"/>
  <c r="H72" i="3"/>
  <c r="I72" i="3"/>
  <c r="J72" i="3"/>
  <c r="K72" i="3"/>
  <c r="L72" i="3"/>
  <c r="M72" i="3"/>
  <c r="P72" i="3"/>
  <c r="R72" i="3"/>
  <c r="S72" i="3"/>
  <c r="D73" i="3"/>
  <c r="E73" i="3"/>
  <c r="F73" i="3"/>
  <c r="G73" i="3"/>
  <c r="H73" i="3"/>
  <c r="I73" i="3"/>
  <c r="J73" i="3"/>
  <c r="K73" i="3"/>
  <c r="L73" i="3"/>
  <c r="M73" i="3"/>
  <c r="P73" i="3"/>
  <c r="Q73" i="3"/>
  <c r="R73" i="3"/>
  <c r="S73" i="3"/>
  <c r="D74" i="3"/>
  <c r="E74" i="3"/>
  <c r="F74" i="3"/>
  <c r="G74" i="3"/>
  <c r="H74" i="3"/>
  <c r="I74" i="3"/>
  <c r="J74" i="3"/>
  <c r="K74" i="3"/>
  <c r="L74" i="3"/>
  <c r="M74" i="3"/>
  <c r="P74" i="3"/>
  <c r="Q74" i="3"/>
  <c r="R74" i="3"/>
  <c r="S74" i="3"/>
  <c r="D75" i="3"/>
  <c r="E75" i="3"/>
  <c r="F75" i="3"/>
  <c r="G75" i="3"/>
  <c r="H75" i="3"/>
  <c r="I75" i="3"/>
  <c r="J75" i="3"/>
  <c r="K75" i="3"/>
  <c r="L75" i="3"/>
  <c r="M75" i="3"/>
  <c r="P75" i="3"/>
  <c r="R75" i="3"/>
  <c r="S75" i="3"/>
  <c r="D76" i="3"/>
  <c r="E76" i="3"/>
  <c r="F76" i="3"/>
  <c r="G76" i="3"/>
  <c r="H76" i="3"/>
  <c r="I76" i="3"/>
  <c r="J76" i="3"/>
  <c r="K76" i="3"/>
  <c r="L76" i="3"/>
  <c r="M76" i="3"/>
  <c r="P76" i="3"/>
  <c r="R76" i="3"/>
  <c r="S76" i="3"/>
  <c r="D77" i="3"/>
  <c r="E77" i="3"/>
  <c r="F77" i="3"/>
  <c r="G77" i="3"/>
  <c r="H77" i="3"/>
  <c r="I77" i="3"/>
  <c r="J77" i="3"/>
  <c r="K77" i="3"/>
  <c r="L77" i="3"/>
  <c r="M77" i="3"/>
  <c r="P77" i="3"/>
  <c r="Q77" i="3"/>
  <c r="R77" i="3"/>
  <c r="S77" i="3"/>
  <c r="D78" i="3"/>
  <c r="E78" i="3"/>
  <c r="F78" i="3"/>
  <c r="G78" i="3"/>
  <c r="H78" i="3"/>
  <c r="I78" i="3"/>
  <c r="J78" i="3"/>
  <c r="K78" i="3"/>
  <c r="L78" i="3"/>
  <c r="M78" i="3"/>
  <c r="O78" i="3"/>
  <c r="P78" i="3"/>
  <c r="Q78" i="3"/>
  <c r="R78" i="3"/>
  <c r="S78" i="3"/>
  <c r="D79" i="3"/>
  <c r="E79" i="3"/>
  <c r="F79" i="3"/>
  <c r="G79" i="3"/>
  <c r="H79" i="3"/>
  <c r="I79" i="3"/>
  <c r="J79" i="3"/>
  <c r="K79" i="3"/>
  <c r="L79" i="3"/>
  <c r="M79" i="3"/>
  <c r="P79" i="3"/>
  <c r="R79" i="3"/>
  <c r="S79" i="3"/>
  <c r="D80" i="3"/>
  <c r="E80" i="3"/>
  <c r="F80" i="3"/>
  <c r="G80" i="3"/>
  <c r="H80" i="3"/>
  <c r="I80" i="3"/>
  <c r="J80" i="3"/>
  <c r="K80" i="3"/>
  <c r="L80" i="3"/>
  <c r="M80" i="3"/>
  <c r="P80" i="3"/>
  <c r="R80" i="3"/>
  <c r="S80" i="3"/>
  <c r="D81" i="3"/>
  <c r="E81" i="3"/>
  <c r="F81" i="3"/>
  <c r="G81" i="3"/>
  <c r="H81" i="3"/>
  <c r="I81" i="3"/>
  <c r="J81" i="3"/>
  <c r="K81" i="3"/>
  <c r="L81" i="3"/>
  <c r="M81" i="3"/>
  <c r="P81" i="3"/>
  <c r="Q81" i="3"/>
  <c r="R81" i="3"/>
  <c r="S81" i="3"/>
  <c r="D82" i="3"/>
  <c r="E82" i="3"/>
  <c r="F82" i="3"/>
  <c r="G82" i="3"/>
  <c r="H82" i="3"/>
  <c r="I82" i="3"/>
  <c r="J82" i="3"/>
  <c r="K82" i="3"/>
  <c r="L82" i="3"/>
  <c r="M82" i="3"/>
  <c r="P82" i="3"/>
  <c r="Q82" i="3"/>
  <c r="R82" i="3"/>
  <c r="S82" i="3"/>
  <c r="D83" i="3"/>
  <c r="E83" i="3"/>
  <c r="F83" i="3"/>
  <c r="G83" i="3"/>
  <c r="H83" i="3"/>
  <c r="I83" i="3"/>
  <c r="J83" i="3"/>
  <c r="K83" i="3"/>
  <c r="L83" i="3"/>
  <c r="M83" i="3"/>
  <c r="P83" i="3"/>
  <c r="R83" i="3"/>
  <c r="S83" i="3"/>
  <c r="D84" i="3"/>
  <c r="E84" i="3"/>
  <c r="F84" i="3"/>
  <c r="G84" i="3"/>
  <c r="H84" i="3"/>
  <c r="I84" i="3"/>
  <c r="J84" i="3"/>
  <c r="K84" i="3"/>
  <c r="L84" i="3"/>
  <c r="M84" i="3"/>
  <c r="P84" i="3"/>
  <c r="R84" i="3"/>
  <c r="S84" i="3"/>
  <c r="D85" i="3"/>
  <c r="E85" i="3"/>
  <c r="F85" i="3"/>
  <c r="G85" i="3"/>
  <c r="H85" i="3"/>
  <c r="I85" i="3"/>
  <c r="J85" i="3"/>
  <c r="K85" i="3"/>
  <c r="L85" i="3"/>
  <c r="M85" i="3"/>
  <c r="P85" i="3"/>
  <c r="R85" i="3"/>
  <c r="S85" i="3"/>
  <c r="D86" i="3"/>
  <c r="E86" i="3"/>
  <c r="F86" i="3"/>
  <c r="G86" i="3"/>
  <c r="H86" i="3"/>
  <c r="I86" i="3"/>
  <c r="J86" i="3"/>
  <c r="K86" i="3"/>
  <c r="L86" i="3"/>
  <c r="M86" i="3"/>
  <c r="P86" i="3"/>
  <c r="R86" i="3"/>
  <c r="S86" i="3"/>
  <c r="D87" i="3"/>
  <c r="E87" i="3"/>
  <c r="F87" i="3"/>
  <c r="G87" i="3"/>
  <c r="H87" i="3"/>
  <c r="I87" i="3"/>
  <c r="J87" i="3"/>
  <c r="K87" i="3"/>
  <c r="L87" i="3"/>
  <c r="M87" i="3"/>
  <c r="P87" i="3"/>
  <c r="Q87" i="3"/>
  <c r="R87" i="3"/>
  <c r="S87" i="3"/>
  <c r="D88" i="3"/>
  <c r="E88" i="3"/>
  <c r="F88" i="3"/>
  <c r="G88" i="3"/>
  <c r="H88" i="3"/>
  <c r="I88" i="3"/>
  <c r="J88" i="3"/>
  <c r="K88" i="3"/>
  <c r="L88" i="3"/>
  <c r="M88" i="3"/>
  <c r="P88" i="3"/>
  <c r="Q88" i="3"/>
  <c r="R88" i="3"/>
  <c r="S88" i="3"/>
  <c r="D89" i="3"/>
  <c r="E89" i="3"/>
  <c r="F89" i="3"/>
  <c r="G89" i="3"/>
  <c r="H89" i="3"/>
  <c r="I89" i="3"/>
  <c r="J89" i="3"/>
  <c r="K89" i="3"/>
  <c r="L89" i="3"/>
  <c r="M89" i="3"/>
  <c r="P89" i="3"/>
  <c r="R89" i="3"/>
  <c r="S89" i="3"/>
  <c r="D90" i="3"/>
  <c r="E90" i="3"/>
  <c r="F90" i="3"/>
  <c r="G90" i="3"/>
  <c r="H90" i="3"/>
  <c r="I90" i="3"/>
  <c r="J90" i="3"/>
  <c r="K90" i="3"/>
  <c r="L90" i="3"/>
  <c r="M90" i="3"/>
  <c r="P90" i="3"/>
  <c r="R90" i="3"/>
  <c r="S90" i="3"/>
  <c r="D91" i="3"/>
  <c r="E91" i="3"/>
  <c r="F91" i="3"/>
  <c r="G91" i="3"/>
  <c r="H91" i="3"/>
  <c r="I91" i="3"/>
  <c r="J91" i="3"/>
  <c r="K91" i="3"/>
  <c r="L91" i="3"/>
  <c r="M91" i="3"/>
  <c r="P91" i="3"/>
  <c r="Q91" i="3"/>
  <c r="R91" i="3"/>
  <c r="S91" i="3"/>
  <c r="D92" i="3"/>
  <c r="E92" i="3"/>
  <c r="F92" i="3"/>
  <c r="G92" i="3"/>
  <c r="H92" i="3"/>
  <c r="I92" i="3"/>
  <c r="J92" i="3"/>
  <c r="K92" i="3"/>
  <c r="L92" i="3"/>
  <c r="M92" i="3"/>
  <c r="P92" i="3"/>
  <c r="R92" i="3"/>
  <c r="S92" i="3"/>
  <c r="D93" i="3"/>
  <c r="E93" i="3"/>
  <c r="F93" i="3"/>
  <c r="G93" i="3"/>
  <c r="H93" i="3"/>
  <c r="I93" i="3"/>
  <c r="J93" i="3"/>
  <c r="K93" i="3"/>
  <c r="L93" i="3"/>
  <c r="M93" i="3"/>
  <c r="P93" i="3"/>
  <c r="R93" i="3"/>
  <c r="S93" i="3"/>
  <c r="D94" i="3"/>
  <c r="E94" i="3"/>
  <c r="F94" i="3"/>
  <c r="G94" i="3"/>
  <c r="H94" i="3"/>
  <c r="I94" i="3"/>
  <c r="J94" i="3"/>
  <c r="K94" i="3"/>
  <c r="L94" i="3"/>
  <c r="M94" i="3"/>
  <c r="P94" i="3"/>
  <c r="Q94" i="3"/>
  <c r="R94" i="3"/>
  <c r="S94" i="3"/>
  <c r="D95" i="3"/>
  <c r="E95" i="3"/>
  <c r="F95" i="3"/>
  <c r="G95" i="3"/>
  <c r="H95" i="3"/>
  <c r="I95" i="3"/>
  <c r="J95" i="3"/>
  <c r="K95" i="3"/>
  <c r="L95" i="3"/>
  <c r="M95" i="3"/>
  <c r="P95" i="3"/>
  <c r="Q95" i="3"/>
  <c r="R95" i="3"/>
  <c r="S95" i="3"/>
  <c r="D96" i="3"/>
  <c r="E96" i="3"/>
  <c r="F96" i="3"/>
  <c r="G96" i="3"/>
  <c r="H96" i="3"/>
  <c r="I96" i="3"/>
  <c r="J96" i="3"/>
  <c r="K96" i="3"/>
  <c r="L96" i="3"/>
  <c r="M96" i="3"/>
  <c r="P96" i="3"/>
  <c r="R96" i="3"/>
  <c r="S96" i="3"/>
  <c r="D97" i="3"/>
  <c r="E97" i="3"/>
  <c r="F97" i="3"/>
  <c r="G97" i="3"/>
  <c r="H97" i="3"/>
  <c r="I97" i="3"/>
  <c r="J97" i="3"/>
  <c r="K97" i="3"/>
  <c r="L97" i="3"/>
  <c r="M97" i="3"/>
  <c r="P97" i="3"/>
  <c r="R97" i="3"/>
  <c r="S97" i="3"/>
  <c r="D98" i="3"/>
  <c r="E98" i="3"/>
  <c r="F98" i="3"/>
  <c r="G98" i="3"/>
  <c r="H98" i="3"/>
  <c r="I98" i="3"/>
  <c r="J98" i="3"/>
  <c r="K98" i="3"/>
  <c r="L98" i="3"/>
  <c r="M98" i="3"/>
  <c r="P98" i="3"/>
  <c r="Q98" i="3"/>
  <c r="R98" i="3"/>
  <c r="S98" i="3"/>
  <c r="D99" i="3"/>
  <c r="E99" i="3"/>
  <c r="F99" i="3"/>
  <c r="G99" i="3"/>
  <c r="H99" i="3"/>
  <c r="I99" i="3"/>
  <c r="J99" i="3"/>
  <c r="K99" i="3"/>
  <c r="L99" i="3"/>
  <c r="M99" i="3"/>
  <c r="P99" i="3"/>
  <c r="Q99" i="3"/>
  <c r="R99" i="3"/>
  <c r="S99" i="3"/>
  <c r="D100" i="3"/>
  <c r="E100" i="3"/>
  <c r="F100" i="3"/>
  <c r="G100" i="3"/>
  <c r="H100" i="3"/>
  <c r="I100" i="3"/>
  <c r="J100" i="3"/>
  <c r="K100" i="3"/>
  <c r="L100" i="3"/>
  <c r="M100" i="3"/>
  <c r="P100" i="3"/>
  <c r="R100" i="3"/>
  <c r="S100" i="3"/>
  <c r="D101" i="3"/>
  <c r="E101" i="3"/>
  <c r="F101" i="3"/>
  <c r="G101" i="3"/>
  <c r="H101" i="3"/>
  <c r="I101" i="3"/>
  <c r="J101" i="3"/>
  <c r="K101" i="3"/>
  <c r="L101" i="3"/>
  <c r="M101" i="3"/>
  <c r="P101" i="3"/>
  <c r="R101" i="3"/>
  <c r="S101" i="3"/>
  <c r="D102" i="3"/>
  <c r="E102" i="3"/>
  <c r="F102" i="3"/>
  <c r="G102" i="3"/>
  <c r="H102" i="3"/>
  <c r="I102" i="3"/>
  <c r="J102" i="3"/>
  <c r="K102" i="3"/>
  <c r="L102" i="3"/>
  <c r="M102" i="3"/>
  <c r="P102" i="3"/>
  <c r="Q102" i="3"/>
  <c r="R102" i="3"/>
  <c r="S102" i="3"/>
  <c r="D103" i="3"/>
  <c r="E103" i="3"/>
  <c r="F103" i="3"/>
  <c r="G103" i="3"/>
  <c r="H103" i="3"/>
  <c r="I103" i="3"/>
  <c r="J103" i="3"/>
  <c r="K103" i="3"/>
  <c r="L103" i="3"/>
  <c r="M103" i="3"/>
  <c r="N103" i="3"/>
  <c r="O103" i="3"/>
  <c r="P103" i="3"/>
  <c r="Q103" i="3"/>
  <c r="R103" i="3"/>
  <c r="S103" i="3"/>
  <c r="D104" i="3"/>
  <c r="E104" i="3"/>
  <c r="F104" i="3"/>
  <c r="G104" i="3"/>
  <c r="H104" i="3"/>
  <c r="I104" i="3"/>
  <c r="J104" i="3"/>
  <c r="K104" i="3"/>
  <c r="L104" i="3"/>
  <c r="M104" i="3"/>
  <c r="P104" i="3"/>
  <c r="R104" i="3"/>
  <c r="S104" i="3"/>
  <c r="D105" i="3"/>
  <c r="E105" i="3"/>
  <c r="F105" i="3"/>
  <c r="G105" i="3"/>
  <c r="H105" i="3"/>
  <c r="I105" i="3"/>
  <c r="J105" i="3"/>
  <c r="K105" i="3"/>
  <c r="L105" i="3"/>
  <c r="M105" i="3"/>
  <c r="P105" i="3"/>
  <c r="R105" i="3"/>
  <c r="S105" i="3"/>
  <c r="D106" i="3"/>
  <c r="E106" i="3"/>
  <c r="F106" i="3"/>
  <c r="G106" i="3"/>
  <c r="H106" i="3"/>
  <c r="I106" i="3"/>
  <c r="J106" i="3"/>
  <c r="K106" i="3"/>
  <c r="L106" i="3"/>
  <c r="M106" i="3"/>
  <c r="P106" i="3"/>
  <c r="Q106" i="3"/>
  <c r="R106" i="3"/>
  <c r="S106" i="3"/>
  <c r="E107" i="3"/>
  <c r="F107" i="3"/>
  <c r="G107" i="3"/>
  <c r="H107" i="3"/>
  <c r="I107" i="3"/>
  <c r="J107" i="3"/>
  <c r="K107" i="3"/>
  <c r="L107" i="3"/>
  <c r="M107" i="3"/>
  <c r="P107" i="3"/>
  <c r="Q107" i="3"/>
  <c r="R107" i="3"/>
  <c r="S107" i="3"/>
  <c r="D108" i="3"/>
  <c r="E108" i="3"/>
  <c r="F108" i="3"/>
  <c r="G108" i="3"/>
  <c r="H108" i="3"/>
  <c r="I108" i="3"/>
  <c r="J108" i="3"/>
  <c r="K108" i="3"/>
  <c r="L108" i="3"/>
  <c r="M108" i="3"/>
  <c r="P108" i="3"/>
  <c r="R108" i="3"/>
  <c r="S108" i="3"/>
  <c r="D109" i="3"/>
  <c r="E109" i="3"/>
  <c r="F109" i="3"/>
  <c r="G109" i="3"/>
  <c r="H109" i="3"/>
  <c r="I109" i="3"/>
  <c r="J109" i="3"/>
  <c r="K109" i="3"/>
  <c r="L109" i="3"/>
  <c r="M109" i="3"/>
  <c r="P109" i="3"/>
  <c r="R109" i="3"/>
  <c r="S109" i="3"/>
  <c r="D110" i="3"/>
  <c r="E110" i="3"/>
  <c r="F110" i="3"/>
  <c r="G110" i="3"/>
  <c r="H110" i="3"/>
  <c r="I110" i="3"/>
  <c r="J110" i="3"/>
  <c r="K110" i="3"/>
  <c r="L110" i="3"/>
  <c r="M110" i="3"/>
  <c r="P110" i="3"/>
  <c r="Q110" i="3"/>
  <c r="R110" i="3"/>
  <c r="S110" i="3"/>
  <c r="D111" i="3"/>
  <c r="E111" i="3"/>
  <c r="F111" i="3"/>
  <c r="G111" i="3"/>
  <c r="H111" i="3"/>
  <c r="I111" i="3"/>
  <c r="J111" i="3"/>
  <c r="K111" i="3"/>
  <c r="L111" i="3"/>
  <c r="M111" i="3"/>
  <c r="N111" i="3"/>
  <c r="P111" i="3"/>
  <c r="Q111" i="3"/>
  <c r="R111" i="3"/>
  <c r="S111" i="3"/>
  <c r="D112" i="3"/>
  <c r="E112" i="3"/>
  <c r="F112" i="3"/>
  <c r="G112" i="3"/>
  <c r="H112" i="3"/>
  <c r="I112" i="3"/>
  <c r="J112" i="3"/>
  <c r="K112" i="3"/>
  <c r="L112" i="3"/>
  <c r="M112" i="3"/>
  <c r="P112" i="3"/>
  <c r="R112" i="3"/>
  <c r="S112" i="3"/>
  <c r="D113" i="3"/>
  <c r="E113" i="3"/>
  <c r="F113" i="3"/>
  <c r="G113" i="3"/>
  <c r="H113" i="3"/>
  <c r="I113" i="3"/>
  <c r="J113" i="3"/>
  <c r="K113" i="3"/>
  <c r="L113" i="3"/>
  <c r="M113" i="3"/>
  <c r="P113" i="3"/>
  <c r="R113" i="3"/>
  <c r="S113" i="3"/>
  <c r="D114" i="3"/>
  <c r="E114" i="3"/>
  <c r="F114" i="3"/>
  <c r="G114" i="3"/>
  <c r="H114" i="3"/>
  <c r="I114" i="3"/>
  <c r="J114" i="3"/>
  <c r="K114" i="3"/>
  <c r="L114" i="3"/>
  <c r="M114" i="3"/>
  <c r="P114" i="3"/>
  <c r="Q114" i="3"/>
  <c r="R114" i="3"/>
  <c r="S114" i="3"/>
  <c r="D115" i="3"/>
  <c r="E115" i="3"/>
  <c r="F115" i="3"/>
  <c r="G115" i="3"/>
  <c r="H115" i="3"/>
  <c r="I115" i="3"/>
  <c r="J115" i="3"/>
  <c r="K115" i="3"/>
  <c r="L115" i="3"/>
  <c r="M115" i="3"/>
  <c r="P115" i="3"/>
  <c r="Q115" i="3"/>
  <c r="R115" i="3"/>
  <c r="S115" i="3"/>
  <c r="D116" i="3"/>
  <c r="E116" i="3"/>
  <c r="F116" i="3"/>
  <c r="G116" i="3"/>
  <c r="H116" i="3"/>
  <c r="I116" i="3"/>
  <c r="J116" i="3"/>
  <c r="K116" i="3"/>
  <c r="L116" i="3"/>
  <c r="M116" i="3"/>
  <c r="P116" i="3"/>
  <c r="R116" i="3"/>
  <c r="S116" i="3"/>
  <c r="D117" i="3"/>
  <c r="E117" i="3"/>
  <c r="F117" i="3"/>
  <c r="G117" i="3"/>
  <c r="H117" i="3"/>
  <c r="I117" i="3"/>
  <c r="J117" i="3"/>
  <c r="K117" i="3"/>
  <c r="L117" i="3"/>
  <c r="M117" i="3"/>
  <c r="P117" i="3"/>
  <c r="R117" i="3"/>
  <c r="S117" i="3"/>
  <c r="D118" i="3"/>
  <c r="E118" i="3"/>
  <c r="F118" i="3"/>
  <c r="G118" i="3"/>
  <c r="H118" i="3"/>
  <c r="I118" i="3"/>
  <c r="J118" i="3"/>
  <c r="K118" i="3"/>
  <c r="L118" i="3"/>
  <c r="M118" i="3"/>
  <c r="N118" i="3"/>
  <c r="O118" i="3"/>
  <c r="P118" i="3"/>
  <c r="Q118" i="3"/>
  <c r="R118" i="3"/>
  <c r="S118" i="3"/>
  <c r="D119" i="3"/>
  <c r="E119" i="3"/>
  <c r="F119" i="3"/>
  <c r="G119" i="3"/>
  <c r="H119" i="3"/>
  <c r="I119" i="3"/>
  <c r="J119" i="3"/>
  <c r="K119" i="3"/>
  <c r="L119" i="3"/>
  <c r="M119" i="3"/>
  <c r="P119" i="3"/>
  <c r="R119" i="3"/>
  <c r="S119" i="3"/>
  <c r="D120" i="3"/>
  <c r="E120" i="3"/>
  <c r="F120" i="3"/>
  <c r="G120" i="3"/>
  <c r="H120" i="3"/>
  <c r="I120" i="3"/>
  <c r="J120" i="3"/>
  <c r="K120" i="3"/>
  <c r="L120" i="3"/>
  <c r="M120" i="3"/>
  <c r="P120" i="3"/>
  <c r="R120" i="3"/>
  <c r="S120" i="3"/>
  <c r="D121" i="3"/>
  <c r="E121" i="3"/>
  <c r="F121" i="3"/>
  <c r="G121" i="3"/>
  <c r="H121" i="3"/>
  <c r="I121" i="3"/>
  <c r="J121" i="3"/>
  <c r="K121" i="3"/>
  <c r="L121" i="3"/>
  <c r="M121" i="3"/>
  <c r="P121" i="3"/>
  <c r="Q121" i="3"/>
  <c r="R121" i="3"/>
  <c r="S121" i="3"/>
  <c r="D122" i="3"/>
  <c r="E122" i="3"/>
  <c r="F122" i="3"/>
  <c r="G122" i="3"/>
  <c r="H122" i="3"/>
  <c r="I122" i="3"/>
  <c r="J122" i="3"/>
  <c r="K122" i="3"/>
  <c r="L122" i="3"/>
  <c r="M122" i="3"/>
  <c r="P122" i="3"/>
  <c r="R122" i="3"/>
  <c r="S122" i="3"/>
  <c r="D123" i="3"/>
  <c r="E123" i="3"/>
  <c r="F123" i="3"/>
  <c r="G123" i="3"/>
  <c r="H123" i="3"/>
  <c r="I123" i="3"/>
  <c r="J123" i="3"/>
  <c r="K123" i="3"/>
  <c r="L123" i="3"/>
  <c r="M123" i="3"/>
  <c r="P123" i="3"/>
  <c r="Q123" i="3"/>
  <c r="R123" i="3"/>
  <c r="S123" i="3"/>
  <c r="D124" i="3"/>
  <c r="E124" i="3"/>
  <c r="F124" i="3"/>
  <c r="G124" i="3"/>
  <c r="H124" i="3"/>
  <c r="I124" i="3"/>
  <c r="J124" i="3"/>
  <c r="K124" i="3"/>
  <c r="L124" i="3"/>
  <c r="M124" i="3"/>
  <c r="P124" i="3"/>
  <c r="Q124" i="3"/>
  <c r="R124" i="3"/>
  <c r="S124" i="3"/>
  <c r="D125" i="3"/>
  <c r="E125" i="3"/>
  <c r="F125" i="3"/>
  <c r="G125" i="3"/>
  <c r="H125" i="3"/>
  <c r="I125" i="3"/>
  <c r="J125" i="3"/>
  <c r="K125" i="3"/>
  <c r="L125" i="3"/>
  <c r="M125" i="3"/>
  <c r="P125" i="3"/>
  <c r="R125" i="3"/>
  <c r="S125" i="3"/>
  <c r="D126" i="3"/>
  <c r="E126" i="3"/>
  <c r="F126" i="3"/>
  <c r="G126" i="3"/>
  <c r="H126" i="3"/>
  <c r="I126" i="3"/>
  <c r="J126" i="3"/>
  <c r="K126" i="3"/>
  <c r="L126" i="3"/>
  <c r="M126" i="3"/>
  <c r="P126" i="3"/>
  <c r="Q126" i="3"/>
  <c r="R126" i="3"/>
  <c r="S126" i="3"/>
  <c r="D127" i="3"/>
  <c r="E127" i="3"/>
  <c r="F127" i="3"/>
  <c r="G127" i="3"/>
  <c r="H127" i="3"/>
  <c r="I127" i="3"/>
  <c r="J127" i="3"/>
  <c r="K127" i="3"/>
  <c r="L127" i="3"/>
  <c r="M127" i="3"/>
  <c r="P127" i="3"/>
  <c r="Q127" i="3"/>
  <c r="R127" i="3"/>
  <c r="S127" i="3"/>
  <c r="D128" i="3"/>
  <c r="E128" i="3"/>
  <c r="F128" i="3"/>
  <c r="G128" i="3"/>
  <c r="H128" i="3"/>
  <c r="I128" i="3"/>
  <c r="J128" i="3"/>
  <c r="K128" i="3"/>
  <c r="L128" i="3"/>
  <c r="M128" i="3"/>
  <c r="P128" i="3"/>
  <c r="R128" i="3"/>
  <c r="S128" i="3"/>
  <c r="D129" i="3"/>
  <c r="E129" i="3"/>
  <c r="F129" i="3"/>
  <c r="G129" i="3"/>
  <c r="H129" i="3"/>
  <c r="I129" i="3"/>
  <c r="J129" i="3"/>
  <c r="K129" i="3"/>
  <c r="L129" i="3"/>
  <c r="M129" i="3"/>
  <c r="P129" i="3"/>
  <c r="R129" i="3"/>
  <c r="S129" i="3"/>
  <c r="D130" i="3"/>
  <c r="E130" i="3"/>
  <c r="F130" i="3"/>
  <c r="G130" i="3"/>
  <c r="H130" i="3"/>
  <c r="I130" i="3"/>
  <c r="J130" i="3"/>
  <c r="K130" i="3"/>
  <c r="L130" i="3"/>
  <c r="M130" i="3"/>
  <c r="P130" i="3"/>
  <c r="Q130" i="3"/>
  <c r="R130" i="3"/>
  <c r="S130" i="3"/>
  <c r="D131" i="3"/>
  <c r="E131" i="3"/>
  <c r="F131" i="3"/>
  <c r="G131" i="3"/>
  <c r="H131" i="3"/>
  <c r="I131" i="3"/>
  <c r="J131" i="3"/>
  <c r="K131" i="3"/>
  <c r="L131" i="3"/>
  <c r="M131" i="3"/>
  <c r="P131" i="3"/>
  <c r="Q131" i="3"/>
  <c r="R131" i="3"/>
  <c r="S131" i="3"/>
  <c r="D132" i="3"/>
  <c r="E132" i="3"/>
  <c r="F132" i="3"/>
  <c r="G132" i="3"/>
  <c r="H132" i="3"/>
  <c r="I132" i="3"/>
  <c r="J132" i="3"/>
  <c r="K132" i="3"/>
  <c r="L132" i="3"/>
  <c r="M132" i="3"/>
  <c r="P132" i="3"/>
  <c r="R132" i="3"/>
  <c r="S132" i="3"/>
  <c r="D133" i="3"/>
  <c r="E133" i="3"/>
  <c r="F133" i="3"/>
  <c r="G133" i="3"/>
  <c r="H133" i="3"/>
  <c r="I133" i="3"/>
  <c r="J133" i="3"/>
  <c r="K133" i="3"/>
  <c r="L133" i="3"/>
  <c r="M133" i="3"/>
  <c r="P133" i="3"/>
  <c r="R133" i="3"/>
  <c r="S133" i="3"/>
  <c r="D134" i="3"/>
  <c r="E134" i="3"/>
  <c r="F134" i="3"/>
  <c r="G134" i="3"/>
  <c r="H134" i="3"/>
  <c r="I134" i="3"/>
  <c r="J134" i="3"/>
  <c r="K134" i="3"/>
  <c r="L134" i="3"/>
  <c r="M134" i="3"/>
  <c r="P134" i="3"/>
  <c r="Q134" i="3"/>
  <c r="R134" i="3"/>
  <c r="S134" i="3"/>
  <c r="D135" i="3"/>
  <c r="E135" i="3"/>
  <c r="F135" i="3"/>
  <c r="G135" i="3"/>
  <c r="H135" i="3"/>
  <c r="I135" i="3"/>
  <c r="J135" i="3"/>
  <c r="K135" i="3"/>
  <c r="L135" i="3"/>
  <c r="M135" i="3"/>
  <c r="P135" i="3"/>
  <c r="Q135" i="3"/>
  <c r="R135" i="3"/>
  <c r="S135" i="3"/>
  <c r="D136" i="3"/>
  <c r="E136" i="3"/>
  <c r="F136" i="3"/>
  <c r="G136" i="3"/>
  <c r="H136" i="3"/>
  <c r="I136" i="3"/>
  <c r="J136" i="3"/>
  <c r="K136" i="3"/>
  <c r="L136" i="3"/>
  <c r="M136" i="3"/>
  <c r="P136" i="3"/>
  <c r="R136" i="3"/>
  <c r="S136" i="3"/>
  <c r="D137" i="3"/>
  <c r="E137" i="3"/>
  <c r="F137" i="3"/>
  <c r="G137" i="3"/>
  <c r="H137" i="3"/>
  <c r="I137" i="3"/>
  <c r="J137" i="3"/>
  <c r="K137" i="3"/>
  <c r="L137" i="3"/>
  <c r="M137" i="3"/>
  <c r="P137" i="3"/>
  <c r="R137" i="3"/>
  <c r="S137" i="3"/>
  <c r="D138" i="3"/>
  <c r="E138" i="3"/>
  <c r="F138" i="3"/>
  <c r="G138" i="3"/>
  <c r="H138" i="3"/>
  <c r="I138" i="3"/>
  <c r="J138" i="3"/>
  <c r="K138" i="3"/>
  <c r="L138" i="3"/>
  <c r="M138" i="3"/>
  <c r="N138" i="3"/>
  <c r="P138" i="3"/>
  <c r="Q138" i="3"/>
  <c r="R138" i="3"/>
  <c r="S138" i="3"/>
  <c r="D139" i="3"/>
  <c r="E139" i="3"/>
  <c r="F139" i="3"/>
  <c r="G139" i="3"/>
  <c r="H139" i="3"/>
  <c r="I139" i="3"/>
  <c r="J139" i="3"/>
  <c r="K139" i="3"/>
  <c r="L139" i="3"/>
  <c r="M139" i="3"/>
  <c r="P139" i="3"/>
  <c r="Q139" i="3"/>
  <c r="R139" i="3"/>
  <c r="S139" i="3"/>
  <c r="D140" i="3"/>
  <c r="E140" i="3"/>
  <c r="F140" i="3"/>
  <c r="G140" i="3"/>
  <c r="H140" i="3"/>
  <c r="I140" i="3"/>
  <c r="J140" i="3"/>
  <c r="K140" i="3"/>
  <c r="L140" i="3"/>
  <c r="M140" i="3"/>
  <c r="P140" i="3"/>
  <c r="R140" i="3"/>
  <c r="S140" i="3"/>
  <c r="D141" i="3"/>
  <c r="E141" i="3"/>
  <c r="F141" i="3"/>
  <c r="G141" i="3"/>
  <c r="H141" i="3"/>
  <c r="I141" i="3"/>
  <c r="J141" i="3"/>
  <c r="K141" i="3"/>
  <c r="L141" i="3"/>
  <c r="M141" i="3"/>
  <c r="P141" i="3"/>
  <c r="R141" i="3"/>
  <c r="S141" i="3"/>
  <c r="D142" i="3"/>
  <c r="E142" i="3"/>
  <c r="F142" i="3"/>
  <c r="G142" i="3"/>
  <c r="H142" i="3"/>
  <c r="I142" i="3"/>
  <c r="J142" i="3"/>
  <c r="K142" i="3"/>
  <c r="L142" i="3"/>
  <c r="M142" i="3"/>
  <c r="P142" i="3"/>
  <c r="Q142" i="3"/>
  <c r="R142" i="3"/>
  <c r="S142" i="3"/>
  <c r="D143" i="3"/>
  <c r="E143" i="3"/>
  <c r="F143" i="3"/>
  <c r="G143" i="3"/>
  <c r="H143" i="3"/>
  <c r="I143" i="3"/>
  <c r="J143" i="3"/>
  <c r="K143" i="3"/>
  <c r="L143" i="3"/>
  <c r="M143" i="3"/>
  <c r="P143" i="3"/>
  <c r="Q143" i="3"/>
  <c r="R143" i="3"/>
  <c r="S143" i="3"/>
  <c r="D144" i="3"/>
  <c r="E144" i="3"/>
  <c r="F144" i="3"/>
  <c r="G144" i="3"/>
  <c r="H144" i="3"/>
  <c r="I144" i="3"/>
  <c r="J144" i="3"/>
  <c r="K144" i="3"/>
  <c r="L144" i="3"/>
  <c r="M144" i="3"/>
  <c r="P144" i="3"/>
  <c r="R144" i="3"/>
  <c r="S144" i="3"/>
  <c r="D145" i="3"/>
  <c r="E145" i="3"/>
  <c r="F145" i="3"/>
  <c r="G145" i="3"/>
  <c r="H145" i="3"/>
  <c r="I145" i="3"/>
  <c r="J145" i="3"/>
  <c r="K145" i="3"/>
  <c r="L145" i="3"/>
  <c r="M145" i="3"/>
  <c r="P145" i="3"/>
  <c r="R145" i="3"/>
  <c r="S145" i="3"/>
  <c r="D146" i="3"/>
  <c r="E146" i="3"/>
  <c r="F146" i="3"/>
  <c r="G146" i="3"/>
  <c r="H146" i="3"/>
  <c r="I146" i="3"/>
  <c r="J146" i="3"/>
  <c r="K146" i="3"/>
  <c r="L146" i="3"/>
  <c r="M146" i="3"/>
  <c r="P146" i="3"/>
  <c r="Q146" i="3"/>
  <c r="R146" i="3"/>
  <c r="S146" i="3"/>
  <c r="D147" i="3"/>
  <c r="E147" i="3"/>
  <c r="F147" i="3"/>
  <c r="G147" i="3"/>
  <c r="H147" i="3"/>
  <c r="I147" i="3"/>
  <c r="J147" i="3"/>
  <c r="K147" i="3"/>
  <c r="L147" i="3"/>
  <c r="M147" i="3"/>
  <c r="P147" i="3"/>
  <c r="Q147" i="3"/>
  <c r="R147" i="3"/>
  <c r="S147" i="3"/>
  <c r="D148" i="3"/>
  <c r="E148" i="3"/>
  <c r="F148" i="3"/>
  <c r="G148" i="3"/>
  <c r="H148" i="3"/>
  <c r="I148" i="3"/>
  <c r="J148" i="3"/>
  <c r="K148" i="3"/>
  <c r="L148" i="3"/>
  <c r="M148" i="3"/>
  <c r="P148" i="3"/>
  <c r="R148" i="3"/>
  <c r="S148" i="3"/>
  <c r="D149" i="3"/>
  <c r="E149" i="3"/>
  <c r="F149" i="3"/>
  <c r="G149" i="3"/>
  <c r="H149" i="3"/>
  <c r="I149" i="3"/>
  <c r="J149" i="3"/>
  <c r="K149" i="3"/>
  <c r="L149" i="3"/>
  <c r="M149" i="3"/>
  <c r="P149" i="3"/>
  <c r="R149" i="3"/>
  <c r="S149" i="3"/>
  <c r="D150" i="3"/>
  <c r="E150" i="3"/>
  <c r="F150" i="3"/>
  <c r="G150" i="3"/>
  <c r="H150" i="3"/>
  <c r="I150" i="3"/>
  <c r="J150" i="3"/>
  <c r="K150" i="3"/>
  <c r="L150" i="3"/>
  <c r="M150" i="3"/>
  <c r="P150" i="3"/>
  <c r="Q150" i="3"/>
  <c r="R150" i="3"/>
  <c r="S150" i="3"/>
  <c r="D151" i="3"/>
  <c r="E151" i="3"/>
  <c r="F151" i="3"/>
  <c r="G151" i="3"/>
  <c r="H151" i="3"/>
  <c r="I151" i="3"/>
  <c r="J151" i="3"/>
  <c r="K151" i="3"/>
  <c r="L151" i="3"/>
  <c r="M151" i="3"/>
  <c r="P151" i="3"/>
  <c r="Q151" i="3"/>
  <c r="R151" i="3"/>
  <c r="S151" i="3"/>
  <c r="D152" i="3"/>
  <c r="E152" i="3"/>
  <c r="F152" i="3"/>
  <c r="G152" i="3"/>
  <c r="H152" i="3"/>
  <c r="I152" i="3"/>
  <c r="J152" i="3"/>
  <c r="K152" i="3"/>
  <c r="L152" i="3"/>
  <c r="M152" i="3"/>
  <c r="P152" i="3"/>
  <c r="R152" i="3"/>
  <c r="S152" i="3"/>
  <c r="D153" i="3"/>
  <c r="E153" i="3"/>
  <c r="F153" i="3"/>
  <c r="G153" i="3"/>
  <c r="H153" i="3"/>
  <c r="I153" i="3"/>
  <c r="J153" i="3"/>
  <c r="K153" i="3"/>
  <c r="L153" i="3"/>
  <c r="M153" i="3"/>
  <c r="P153" i="3"/>
  <c r="R153" i="3"/>
  <c r="S153" i="3"/>
  <c r="D154" i="3"/>
  <c r="E154" i="3"/>
  <c r="F154" i="3"/>
  <c r="G154" i="3"/>
  <c r="H154" i="3"/>
  <c r="I154" i="3"/>
  <c r="J154" i="3"/>
  <c r="K154" i="3"/>
  <c r="L154" i="3"/>
  <c r="M154" i="3"/>
  <c r="P154" i="3"/>
  <c r="Q154" i="3"/>
  <c r="R154" i="3"/>
  <c r="S154" i="3"/>
  <c r="D155" i="3"/>
  <c r="E155" i="3"/>
  <c r="F155" i="3"/>
  <c r="G155" i="3"/>
  <c r="H155" i="3"/>
  <c r="I155" i="3"/>
  <c r="J155" i="3"/>
  <c r="K155" i="3"/>
  <c r="L155" i="3"/>
  <c r="M155" i="3"/>
  <c r="P155" i="3"/>
  <c r="Q155" i="3"/>
  <c r="R155" i="3"/>
  <c r="S155" i="3"/>
  <c r="D156" i="3"/>
  <c r="E156" i="3"/>
  <c r="F156" i="3"/>
  <c r="G156" i="3"/>
  <c r="H156" i="3"/>
  <c r="I156" i="3"/>
  <c r="J156" i="3"/>
  <c r="K156" i="3"/>
  <c r="L156" i="3"/>
  <c r="M156" i="3"/>
  <c r="P156" i="3"/>
  <c r="R156" i="3"/>
  <c r="S156" i="3"/>
  <c r="D157" i="3"/>
  <c r="E157" i="3"/>
  <c r="F157" i="3"/>
  <c r="G157" i="3"/>
  <c r="H157" i="3"/>
  <c r="I157" i="3"/>
  <c r="J157" i="3"/>
  <c r="K157" i="3"/>
  <c r="L157" i="3"/>
  <c r="M157" i="3"/>
  <c r="P157" i="3"/>
  <c r="Q157" i="3"/>
  <c r="R157" i="3"/>
  <c r="S157" i="3"/>
  <c r="D158" i="3"/>
  <c r="E158" i="3"/>
  <c r="F158" i="3"/>
  <c r="G158" i="3"/>
  <c r="H158" i="3"/>
  <c r="I158" i="3"/>
  <c r="J158" i="3"/>
  <c r="K158" i="3"/>
  <c r="L158" i="3"/>
  <c r="M158" i="3"/>
  <c r="P158" i="3"/>
  <c r="Q158" i="3"/>
  <c r="R158" i="3"/>
  <c r="S158" i="3"/>
  <c r="D159" i="3"/>
  <c r="E159" i="3"/>
  <c r="F159" i="3"/>
  <c r="G159" i="3"/>
  <c r="H159" i="3"/>
  <c r="I159" i="3"/>
  <c r="J159" i="3"/>
  <c r="K159" i="3"/>
  <c r="L159" i="3"/>
  <c r="M159" i="3"/>
  <c r="P159" i="3"/>
  <c r="R159" i="3"/>
  <c r="S159" i="3"/>
  <c r="D160" i="3"/>
  <c r="E160" i="3"/>
  <c r="F160" i="3"/>
  <c r="G160" i="3"/>
  <c r="H160" i="3"/>
  <c r="I160" i="3"/>
  <c r="J160" i="3"/>
  <c r="K160" i="3"/>
  <c r="L160" i="3"/>
  <c r="M160" i="3"/>
  <c r="P160" i="3"/>
  <c r="R160" i="3"/>
  <c r="S160" i="3"/>
  <c r="D161" i="3"/>
  <c r="E161" i="3"/>
  <c r="F161" i="3"/>
  <c r="G161" i="3"/>
  <c r="H161" i="3"/>
  <c r="I161" i="3"/>
  <c r="J161" i="3"/>
  <c r="K161" i="3"/>
  <c r="L161" i="3"/>
  <c r="M161" i="3"/>
  <c r="P161" i="3"/>
  <c r="Q161" i="3"/>
  <c r="R161" i="3"/>
  <c r="S161" i="3"/>
  <c r="D162" i="3"/>
  <c r="E162" i="3"/>
  <c r="F162" i="3"/>
  <c r="G162" i="3"/>
  <c r="H162" i="3"/>
  <c r="I162" i="3"/>
  <c r="J162" i="3"/>
  <c r="K162" i="3"/>
  <c r="L162" i="3"/>
  <c r="M162" i="3"/>
  <c r="P162" i="3"/>
  <c r="Q162" i="3"/>
  <c r="R162" i="3"/>
  <c r="S162" i="3"/>
  <c r="D163" i="3"/>
  <c r="E163" i="3"/>
  <c r="F163" i="3"/>
  <c r="G163" i="3"/>
  <c r="H163" i="3"/>
  <c r="I163" i="3"/>
  <c r="J163" i="3"/>
  <c r="K163" i="3"/>
  <c r="L163" i="3"/>
  <c r="M163" i="3"/>
  <c r="P163" i="3"/>
  <c r="R163" i="3"/>
  <c r="S163" i="3"/>
  <c r="D164" i="3"/>
  <c r="E164" i="3"/>
  <c r="F164" i="3"/>
  <c r="G164" i="3"/>
  <c r="H164" i="3"/>
  <c r="I164" i="3"/>
  <c r="J164" i="3"/>
  <c r="K164" i="3"/>
  <c r="L164" i="3"/>
  <c r="M164" i="3"/>
  <c r="P164" i="3"/>
  <c r="R164" i="3"/>
  <c r="S164" i="3"/>
  <c r="D165" i="3"/>
  <c r="E165" i="3"/>
  <c r="F165" i="3"/>
  <c r="G165" i="3"/>
  <c r="H165" i="3"/>
  <c r="I165" i="3"/>
  <c r="J165" i="3"/>
  <c r="K165" i="3"/>
  <c r="L165" i="3"/>
  <c r="M165" i="3"/>
  <c r="N165" i="3"/>
  <c r="O165" i="3"/>
  <c r="P165" i="3"/>
  <c r="Q165" i="3"/>
  <c r="R165" i="3"/>
  <c r="S165" i="3"/>
  <c r="D166" i="3"/>
  <c r="E166" i="3"/>
  <c r="F166" i="3"/>
  <c r="G166" i="3"/>
  <c r="H166" i="3"/>
  <c r="I166" i="3"/>
  <c r="J166" i="3"/>
  <c r="K166" i="3"/>
  <c r="L166" i="3"/>
  <c r="M166" i="3"/>
  <c r="P166" i="3"/>
  <c r="Q166" i="3"/>
  <c r="R166" i="3"/>
  <c r="S166" i="3"/>
  <c r="D167" i="3"/>
  <c r="E167" i="3"/>
  <c r="F167" i="3"/>
  <c r="G167" i="3"/>
  <c r="H167" i="3"/>
  <c r="I167" i="3"/>
  <c r="J167" i="3"/>
  <c r="K167" i="3"/>
  <c r="L167" i="3"/>
  <c r="M167" i="3"/>
  <c r="P167" i="3"/>
  <c r="R167" i="3"/>
  <c r="S167" i="3"/>
  <c r="D168" i="3"/>
  <c r="E168" i="3"/>
  <c r="F168" i="3"/>
  <c r="G168" i="3"/>
  <c r="H168" i="3"/>
  <c r="I168" i="3"/>
  <c r="J168" i="3"/>
  <c r="K168" i="3"/>
  <c r="L168" i="3"/>
  <c r="M168" i="3"/>
  <c r="P168" i="3"/>
  <c r="R168" i="3"/>
  <c r="S168" i="3"/>
  <c r="D169" i="3"/>
  <c r="E169" i="3"/>
  <c r="F169" i="3"/>
  <c r="G169" i="3"/>
  <c r="H169" i="3"/>
  <c r="I169" i="3"/>
  <c r="J169" i="3"/>
  <c r="K169" i="3"/>
  <c r="L169" i="3"/>
  <c r="M169" i="3"/>
  <c r="P169" i="3"/>
  <c r="Q169" i="3"/>
  <c r="R169" i="3"/>
  <c r="S169" i="3"/>
  <c r="D170" i="3"/>
  <c r="E170" i="3"/>
  <c r="F170" i="3"/>
  <c r="G170" i="3"/>
  <c r="H170" i="3"/>
  <c r="I170" i="3"/>
  <c r="J170" i="3"/>
  <c r="K170" i="3"/>
  <c r="L170" i="3"/>
  <c r="M170" i="3"/>
  <c r="P170" i="3"/>
  <c r="Q170" i="3"/>
  <c r="R170" i="3"/>
  <c r="S170" i="3"/>
  <c r="D171" i="3"/>
  <c r="E171" i="3"/>
  <c r="F171" i="3"/>
  <c r="G171" i="3"/>
  <c r="H171" i="3"/>
  <c r="I171" i="3"/>
  <c r="J171" i="3"/>
  <c r="K171" i="3"/>
  <c r="L171" i="3"/>
  <c r="M171" i="3"/>
  <c r="P171" i="3"/>
  <c r="R171" i="3"/>
  <c r="S171" i="3"/>
  <c r="D172" i="3"/>
  <c r="E172" i="3"/>
  <c r="F172" i="3"/>
  <c r="G172" i="3"/>
  <c r="H172" i="3"/>
  <c r="I172" i="3"/>
  <c r="J172" i="3"/>
  <c r="K172" i="3"/>
  <c r="L172" i="3"/>
  <c r="M172" i="3"/>
  <c r="P172" i="3"/>
  <c r="R172" i="3"/>
  <c r="S172" i="3"/>
  <c r="D173" i="3"/>
  <c r="E173" i="3"/>
  <c r="F173" i="3"/>
  <c r="G173" i="3"/>
  <c r="H173" i="3"/>
  <c r="I173" i="3"/>
  <c r="J173" i="3"/>
  <c r="K173" i="3"/>
  <c r="L173" i="3"/>
  <c r="M173" i="3"/>
  <c r="P173" i="3"/>
  <c r="Q173" i="3"/>
  <c r="R173" i="3"/>
  <c r="S173" i="3"/>
  <c r="D174" i="3"/>
  <c r="E174" i="3"/>
  <c r="F174" i="3"/>
  <c r="G174" i="3"/>
  <c r="H174" i="3"/>
  <c r="I174" i="3"/>
  <c r="J174" i="3"/>
  <c r="K174" i="3"/>
  <c r="L174" i="3"/>
  <c r="M174" i="3"/>
  <c r="P174" i="3"/>
  <c r="Q174" i="3"/>
  <c r="R174" i="3"/>
  <c r="S174" i="3"/>
  <c r="D175" i="3"/>
  <c r="E175" i="3"/>
  <c r="F175" i="3"/>
  <c r="G175" i="3"/>
  <c r="H175" i="3"/>
  <c r="I175" i="3"/>
  <c r="J175" i="3"/>
  <c r="K175" i="3"/>
  <c r="L175" i="3"/>
  <c r="M175" i="3"/>
  <c r="P175" i="3"/>
  <c r="R175" i="3"/>
  <c r="S175" i="3"/>
  <c r="D176" i="3"/>
  <c r="E176" i="3"/>
  <c r="F176" i="3"/>
  <c r="G176" i="3"/>
  <c r="H176" i="3"/>
  <c r="I176" i="3"/>
  <c r="J176" i="3"/>
  <c r="K176" i="3"/>
  <c r="L176" i="3"/>
  <c r="M176" i="3"/>
  <c r="P176" i="3"/>
  <c r="R176" i="3"/>
  <c r="S176" i="3"/>
  <c r="D177" i="3"/>
  <c r="E177" i="3"/>
  <c r="F177" i="3"/>
  <c r="G177" i="3"/>
  <c r="H177" i="3"/>
  <c r="I177" i="3"/>
  <c r="J177" i="3"/>
  <c r="K177" i="3"/>
  <c r="L177" i="3"/>
  <c r="M177" i="3"/>
  <c r="P177" i="3"/>
  <c r="Q177" i="3"/>
  <c r="R177" i="3"/>
  <c r="S177" i="3"/>
  <c r="D178" i="3"/>
  <c r="E178" i="3"/>
  <c r="F178" i="3"/>
  <c r="G178" i="3"/>
  <c r="H178" i="3"/>
  <c r="I178" i="3"/>
  <c r="J178" i="3"/>
  <c r="K178" i="3"/>
  <c r="L178" i="3"/>
  <c r="M178" i="3"/>
  <c r="P178" i="3"/>
  <c r="Q178" i="3"/>
  <c r="R178" i="3"/>
  <c r="S178" i="3"/>
  <c r="D179" i="3"/>
  <c r="E179" i="3"/>
  <c r="F179" i="3"/>
  <c r="G179" i="3"/>
  <c r="H179" i="3"/>
  <c r="I179" i="3"/>
  <c r="J179" i="3"/>
  <c r="K179" i="3"/>
  <c r="L179" i="3"/>
  <c r="M179" i="3"/>
  <c r="P179" i="3"/>
  <c r="R179" i="3"/>
  <c r="S179" i="3"/>
  <c r="D180" i="3"/>
  <c r="E180" i="3"/>
  <c r="F180" i="3"/>
  <c r="G180" i="3"/>
  <c r="H180" i="3"/>
  <c r="I180" i="3"/>
  <c r="J180" i="3"/>
  <c r="K180" i="3"/>
  <c r="L180" i="3"/>
  <c r="M180" i="3"/>
  <c r="P180" i="3"/>
  <c r="R180" i="3"/>
  <c r="S180" i="3"/>
  <c r="D181" i="3"/>
  <c r="E181" i="3"/>
  <c r="F181" i="3"/>
  <c r="G181" i="3"/>
  <c r="H181" i="3"/>
  <c r="I181" i="3"/>
  <c r="J181" i="3"/>
  <c r="K181" i="3"/>
  <c r="L181" i="3"/>
  <c r="M181" i="3"/>
  <c r="P181" i="3"/>
  <c r="Q181" i="3"/>
  <c r="R181" i="3"/>
  <c r="S181" i="3"/>
  <c r="D182" i="3"/>
  <c r="E182" i="3"/>
  <c r="F182" i="3"/>
  <c r="G182" i="3"/>
  <c r="H182" i="3"/>
  <c r="I182" i="3"/>
  <c r="J182" i="3"/>
  <c r="K182" i="3"/>
  <c r="L182" i="3"/>
  <c r="M182" i="3"/>
  <c r="P182" i="3"/>
  <c r="Q182" i="3"/>
  <c r="R182" i="3"/>
  <c r="S182" i="3"/>
  <c r="D183" i="3"/>
  <c r="E183" i="3"/>
  <c r="F183" i="3"/>
  <c r="G183" i="3"/>
  <c r="H183" i="3"/>
  <c r="I183" i="3"/>
  <c r="J183" i="3"/>
  <c r="K183" i="3"/>
  <c r="L183" i="3"/>
  <c r="M183" i="3"/>
  <c r="P183" i="3"/>
  <c r="R183" i="3"/>
  <c r="S183" i="3"/>
  <c r="D184" i="3"/>
  <c r="E184" i="3"/>
  <c r="F184" i="3"/>
  <c r="G184" i="3"/>
  <c r="H184" i="3"/>
  <c r="I184" i="3"/>
  <c r="J184" i="3"/>
  <c r="K184" i="3"/>
  <c r="L184" i="3"/>
  <c r="M184" i="3"/>
  <c r="P184" i="3"/>
  <c r="R184" i="3"/>
  <c r="S184" i="3"/>
  <c r="D185" i="3"/>
  <c r="E185" i="3"/>
  <c r="F185" i="3"/>
  <c r="G185" i="3"/>
  <c r="H185" i="3"/>
  <c r="I185" i="3"/>
  <c r="J185" i="3"/>
  <c r="K185" i="3"/>
  <c r="L185" i="3"/>
  <c r="M185" i="3"/>
  <c r="P185" i="3"/>
  <c r="Q185" i="3"/>
  <c r="R185" i="3"/>
  <c r="S185" i="3"/>
  <c r="D186" i="3"/>
  <c r="E186" i="3"/>
  <c r="F186" i="3"/>
  <c r="G186" i="3"/>
  <c r="H186" i="3"/>
  <c r="I186" i="3"/>
  <c r="J186" i="3"/>
  <c r="K186" i="3"/>
  <c r="L186" i="3"/>
  <c r="M186" i="3"/>
  <c r="P186" i="3"/>
  <c r="Q186" i="3"/>
  <c r="R186" i="3"/>
  <c r="S186" i="3"/>
  <c r="D187" i="3"/>
  <c r="E187" i="3"/>
  <c r="F187" i="3"/>
  <c r="G187" i="3"/>
  <c r="H187" i="3"/>
  <c r="I187" i="3"/>
  <c r="J187" i="3"/>
  <c r="K187" i="3"/>
  <c r="L187" i="3"/>
  <c r="M187" i="3"/>
  <c r="P187" i="3"/>
  <c r="R187" i="3"/>
  <c r="S187" i="3"/>
  <c r="D188" i="3"/>
  <c r="E188" i="3"/>
  <c r="F188" i="3"/>
  <c r="G188" i="3"/>
  <c r="H188" i="3"/>
  <c r="I188" i="3"/>
  <c r="J188" i="3"/>
  <c r="K188" i="3"/>
  <c r="L188" i="3"/>
  <c r="M188" i="3"/>
  <c r="P188" i="3"/>
  <c r="R188" i="3"/>
  <c r="S188" i="3"/>
  <c r="D189" i="3"/>
  <c r="E189" i="3"/>
  <c r="F189" i="3"/>
  <c r="G189" i="3"/>
  <c r="H189" i="3"/>
  <c r="I189" i="3"/>
  <c r="J189" i="3"/>
  <c r="K189" i="3"/>
  <c r="L189" i="3"/>
  <c r="M189" i="3"/>
  <c r="P189" i="3"/>
  <c r="Q189" i="3"/>
  <c r="R189" i="3"/>
  <c r="S189" i="3"/>
  <c r="D190" i="3"/>
  <c r="E190" i="3"/>
  <c r="F190" i="3"/>
  <c r="G190" i="3"/>
  <c r="H190" i="3"/>
  <c r="I190" i="3"/>
  <c r="J190" i="3"/>
  <c r="K190" i="3"/>
  <c r="L190" i="3"/>
  <c r="M190" i="3"/>
  <c r="P190" i="3"/>
  <c r="Q190" i="3"/>
  <c r="R190" i="3"/>
  <c r="S190" i="3"/>
  <c r="D191" i="3"/>
  <c r="E191" i="3"/>
  <c r="F191" i="3"/>
  <c r="G191" i="3"/>
  <c r="H191" i="3"/>
  <c r="I191" i="3"/>
  <c r="J191" i="3"/>
  <c r="K191" i="3"/>
  <c r="L191" i="3"/>
  <c r="M191" i="3"/>
  <c r="P191" i="3"/>
  <c r="R191" i="3"/>
  <c r="S191" i="3"/>
  <c r="D192" i="3"/>
  <c r="E192" i="3"/>
  <c r="F192" i="3"/>
  <c r="G192" i="3"/>
  <c r="H192" i="3"/>
  <c r="I192" i="3"/>
  <c r="J192" i="3"/>
  <c r="K192" i="3"/>
  <c r="L192" i="3"/>
  <c r="M192" i="3"/>
  <c r="P192" i="3"/>
  <c r="R192" i="3"/>
  <c r="S192" i="3"/>
  <c r="D193" i="3"/>
  <c r="E193" i="3"/>
  <c r="F193" i="3"/>
  <c r="G193" i="3"/>
  <c r="H193" i="3"/>
  <c r="I193" i="3"/>
  <c r="J193" i="3"/>
  <c r="K193" i="3"/>
  <c r="L193" i="3"/>
  <c r="M193" i="3"/>
  <c r="P193" i="3"/>
  <c r="Q193" i="3"/>
  <c r="R193" i="3"/>
  <c r="S193" i="3"/>
  <c r="D194" i="3"/>
  <c r="E194" i="3"/>
  <c r="F194" i="3"/>
  <c r="G194" i="3"/>
  <c r="H194" i="3"/>
  <c r="I194" i="3"/>
  <c r="J194" i="3"/>
  <c r="K194" i="3"/>
  <c r="L194" i="3"/>
  <c r="M194" i="3"/>
  <c r="P194" i="3"/>
  <c r="Q194" i="3"/>
  <c r="R194" i="3"/>
  <c r="S194" i="3"/>
  <c r="D195" i="3"/>
  <c r="E195" i="3"/>
  <c r="F195" i="3"/>
  <c r="G195" i="3"/>
  <c r="H195" i="3"/>
  <c r="I195" i="3"/>
  <c r="J195" i="3"/>
  <c r="K195" i="3"/>
  <c r="L195" i="3"/>
  <c r="M195" i="3"/>
  <c r="P195" i="3"/>
  <c r="R195" i="3"/>
  <c r="S195" i="3"/>
  <c r="D196" i="3"/>
  <c r="E196" i="3"/>
  <c r="F196" i="3"/>
  <c r="G196" i="3"/>
  <c r="H196" i="3"/>
  <c r="I196" i="3"/>
  <c r="J196" i="3"/>
  <c r="K196" i="3"/>
  <c r="L196" i="3"/>
  <c r="M196" i="3"/>
  <c r="P196" i="3"/>
  <c r="R196" i="3"/>
  <c r="S196" i="3"/>
  <c r="D197" i="3"/>
  <c r="E197" i="3"/>
  <c r="F197" i="3"/>
  <c r="G197" i="3"/>
  <c r="H197" i="3"/>
  <c r="I197" i="3"/>
  <c r="J197" i="3"/>
  <c r="K197" i="3"/>
  <c r="L197" i="3"/>
  <c r="M197" i="3"/>
  <c r="P197" i="3"/>
  <c r="Q197" i="3"/>
  <c r="R197" i="3"/>
  <c r="S197" i="3"/>
  <c r="D198" i="3"/>
  <c r="E198" i="3"/>
  <c r="F198" i="3"/>
  <c r="G198" i="3"/>
  <c r="H198" i="3"/>
  <c r="I198" i="3"/>
  <c r="J198" i="3"/>
  <c r="K198" i="3"/>
  <c r="L198" i="3"/>
  <c r="M198" i="3"/>
  <c r="P198" i="3"/>
  <c r="Q198" i="3"/>
  <c r="R198" i="3"/>
  <c r="S198" i="3"/>
  <c r="D199" i="3"/>
  <c r="E199" i="3"/>
  <c r="F199" i="3"/>
  <c r="G199" i="3"/>
  <c r="H199" i="3"/>
  <c r="I199" i="3"/>
  <c r="J199" i="3"/>
  <c r="K199" i="3"/>
  <c r="L199" i="3"/>
  <c r="M199" i="3"/>
  <c r="P199" i="3"/>
  <c r="R199" i="3"/>
  <c r="S199" i="3"/>
  <c r="D200" i="3"/>
  <c r="E200" i="3"/>
  <c r="F200" i="3"/>
  <c r="G200" i="3"/>
  <c r="H200" i="3"/>
  <c r="I200" i="3"/>
  <c r="J200" i="3"/>
  <c r="K200" i="3"/>
  <c r="L200" i="3"/>
  <c r="M200" i="3"/>
  <c r="P200" i="3"/>
  <c r="Q200" i="3"/>
  <c r="R200" i="3"/>
  <c r="S200" i="3"/>
  <c r="D201" i="3"/>
  <c r="E201" i="3"/>
  <c r="F201" i="3"/>
  <c r="G201" i="3"/>
  <c r="H201" i="3"/>
  <c r="I201" i="3"/>
  <c r="J201" i="3"/>
  <c r="K201" i="3"/>
  <c r="L201" i="3"/>
  <c r="M201" i="3"/>
  <c r="P201" i="3"/>
  <c r="Q201" i="3"/>
  <c r="R201" i="3"/>
  <c r="S201" i="3"/>
  <c r="D202" i="3"/>
  <c r="E202" i="3"/>
  <c r="F202" i="3"/>
  <c r="G202" i="3"/>
  <c r="H202" i="3"/>
  <c r="I202" i="3"/>
  <c r="J202" i="3"/>
  <c r="K202" i="3"/>
  <c r="L202" i="3"/>
  <c r="M202" i="3"/>
  <c r="P202" i="3"/>
  <c r="R202" i="3"/>
  <c r="S202" i="3"/>
  <c r="D203" i="3"/>
  <c r="E203" i="3"/>
  <c r="F203" i="3"/>
  <c r="G203" i="3"/>
  <c r="H203" i="3"/>
  <c r="I203" i="3"/>
  <c r="J203" i="3"/>
  <c r="K203" i="3"/>
  <c r="L203" i="3"/>
  <c r="M203" i="3"/>
  <c r="P203" i="3"/>
  <c r="R203" i="3"/>
  <c r="S203" i="3"/>
  <c r="D204" i="3"/>
  <c r="E204" i="3"/>
  <c r="F204" i="3"/>
  <c r="G204" i="3"/>
  <c r="H204" i="3"/>
  <c r="I204" i="3"/>
  <c r="J204" i="3"/>
  <c r="K204" i="3"/>
  <c r="L204" i="3"/>
  <c r="M204" i="3"/>
  <c r="P204" i="3"/>
  <c r="Q204" i="3"/>
  <c r="R204" i="3"/>
  <c r="S204" i="3"/>
  <c r="D205" i="3"/>
  <c r="E205" i="3"/>
  <c r="F205" i="3"/>
  <c r="G205" i="3"/>
  <c r="H205" i="3"/>
  <c r="I205" i="3"/>
  <c r="J205" i="3"/>
  <c r="K205" i="3"/>
  <c r="L205" i="3"/>
  <c r="M205" i="3"/>
  <c r="P205" i="3"/>
  <c r="Q205" i="3"/>
  <c r="R205" i="3"/>
  <c r="S205" i="3"/>
  <c r="D206" i="3"/>
  <c r="E206" i="3"/>
  <c r="F206" i="3"/>
  <c r="G206" i="3"/>
  <c r="H206" i="3"/>
  <c r="I206" i="3"/>
  <c r="J206" i="3"/>
  <c r="K206" i="3"/>
  <c r="L206" i="3"/>
  <c r="M206" i="3"/>
  <c r="P206" i="3"/>
  <c r="R206" i="3"/>
  <c r="S206" i="3"/>
  <c r="D207" i="3"/>
  <c r="E207" i="3"/>
  <c r="F207" i="3"/>
  <c r="G207" i="3"/>
  <c r="H207" i="3"/>
  <c r="I207" i="3"/>
  <c r="J207" i="3"/>
  <c r="K207" i="3"/>
  <c r="L207" i="3"/>
  <c r="M207" i="3"/>
  <c r="P207" i="3"/>
  <c r="R207" i="3"/>
  <c r="S207" i="3"/>
  <c r="D208" i="3"/>
  <c r="E208" i="3"/>
  <c r="F208" i="3"/>
  <c r="G208" i="3"/>
  <c r="H208" i="3"/>
  <c r="I208" i="3"/>
  <c r="J208" i="3"/>
  <c r="K208" i="3"/>
  <c r="L208" i="3"/>
  <c r="M208" i="3"/>
  <c r="P208" i="3"/>
  <c r="Q208" i="3"/>
  <c r="R208" i="3"/>
  <c r="S208" i="3"/>
  <c r="D209" i="3"/>
  <c r="E209" i="3"/>
  <c r="F209" i="3"/>
  <c r="G209" i="3"/>
  <c r="H209" i="3"/>
  <c r="I209" i="3"/>
  <c r="J209" i="3"/>
  <c r="K209" i="3"/>
  <c r="L209" i="3"/>
  <c r="M209" i="3"/>
  <c r="P209" i="3"/>
  <c r="R209" i="3"/>
  <c r="S209" i="3"/>
  <c r="D210" i="3"/>
  <c r="E210" i="3"/>
  <c r="F210" i="3"/>
  <c r="G210" i="3"/>
  <c r="H210" i="3"/>
  <c r="I210" i="3"/>
  <c r="J210" i="3"/>
  <c r="K210" i="3"/>
  <c r="L210" i="3"/>
  <c r="M210" i="3"/>
  <c r="P210" i="3"/>
  <c r="R210" i="3"/>
  <c r="S210" i="3"/>
  <c r="D211" i="3"/>
  <c r="E211" i="3"/>
  <c r="F211" i="3"/>
  <c r="G211" i="3"/>
  <c r="H211" i="3"/>
  <c r="I211" i="3"/>
  <c r="J211" i="3"/>
  <c r="K211" i="3"/>
  <c r="L211" i="3"/>
  <c r="M211" i="3"/>
  <c r="P211" i="3"/>
  <c r="Q211" i="3"/>
  <c r="R211" i="3"/>
  <c r="S211" i="3"/>
  <c r="D212" i="3"/>
  <c r="E212" i="3"/>
  <c r="F212" i="3"/>
  <c r="G212" i="3"/>
  <c r="H212" i="3"/>
  <c r="I212" i="3"/>
  <c r="J212" i="3"/>
  <c r="K212" i="3"/>
  <c r="L212" i="3"/>
  <c r="M212" i="3"/>
  <c r="P212" i="3"/>
  <c r="Q212" i="3"/>
  <c r="R212" i="3"/>
  <c r="S212" i="3"/>
  <c r="D213" i="3"/>
  <c r="E213" i="3"/>
  <c r="F213" i="3"/>
  <c r="G213" i="3"/>
  <c r="H213" i="3"/>
  <c r="I213" i="3"/>
  <c r="J213" i="3"/>
  <c r="K213" i="3"/>
  <c r="L213" i="3"/>
  <c r="M213" i="3"/>
  <c r="P213" i="3"/>
  <c r="R213" i="3"/>
  <c r="S213" i="3"/>
  <c r="D214" i="3"/>
  <c r="E214" i="3"/>
  <c r="F214" i="3"/>
  <c r="G214" i="3"/>
  <c r="H214" i="3"/>
  <c r="I214" i="3"/>
  <c r="J214" i="3"/>
  <c r="K214" i="3"/>
  <c r="L214" i="3"/>
  <c r="M214" i="3"/>
  <c r="P214" i="3"/>
  <c r="R214" i="3"/>
  <c r="S214" i="3"/>
  <c r="D215" i="3"/>
  <c r="E215" i="3"/>
  <c r="F215" i="3"/>
  <c r="G215" i="3"/>
  <c r="H215" i="3"/>
  <c r="I215" i="3"/>
  <c r="J215" i="3"/>
  <c r="K215" i="3"/>
  <c r="L215" i="3"/>
  <c r="M215" i="3"/>
  <c r="P215" i="3"/>
  <c r="Q215" i="3"/>
  <c r="R215" i="3"/>
  <c r="S215" i="3"/>
  <c r="D216" i="3"/>
  <c r="E216" i="3"/>
  <c r="F216" i="3"/>
  <c r="G216" i="3"/>
  <c r="H216" i="3"/>
  <c r="I216" i="3"/>
  <c r="J216" i="3"/>
  <c r="K216" i="3"/>
  <c r="L216" i="3"/>
  <c r="M216" i="3"/>
  <c r="P216" i="3"/>
  <c r="R216" i="3"/>
  <c r="S216" i="3"/>
  <c r="D217" i="3"/>
  <c r="E217" i="3"/>
  <c r="F217" i="3"/>
  <c r="G217" i="3"/>
  <c r="H217" i="3"/>
  <c r="I217" i="3"/>
  <c r="J217" i="3"/>
  <c r="K217" i="3"/>
  <c r="L217" i="3"/>
  <c r="M217" i="3"/>
  <c r="P217" i="3"/>
  <c r="R217" i="3"/>
  <c r="S217" i="3"/>
  <c r="D218" i="3"/>
  <c r="E218" i="3"/>
  <c r="F218" i="3"/>
  <c r="G218" i="3"/>
  <c r="H218" i="3"/>
  <c r="I218" i="3"/>
  <c r="J218" i="3"/>
  <c r="K218" i="3"/>
  <c r="L218" i="3"/>
  <c r="M218" i="3"/>
  <c r="P218" i="3"/>
  <c r="Q218" i="3"/>
  <c r="R218" i="3"/>
  <c r="S218" i="3"/>
  <c r="D219" i="3"/>
  <c r="E219" i="3"/>
  <c r="F219" i="3"/>
  <c r="G219" i="3"/>
  <c r="H219" i="3"/>
  <c r="I219" i="3"/>
  <c r="J219" i="3"/>
  <c r="K219" i="3"/>
  <c r="L219" i="3"/>
  <c r="M219" i="3"/>
  <c r="P219" i="3"/>
  <c r="Q219" i="3"/>
  <c r="R219" i="3"/>
  <c r="S219" i="3"/>
  <c r="D220" i="3"/>
  <c r="E220" i="3"/>
  <c r="F220" i="3"/>
  <c r="G220" i="3"/>
  <c r="H220" i="3"/>
  <c r="I220" i="3"/>
  <c r="J220" i="3"/>
  <c r="K220" i="3"/>
  <c r="L220" i="3"/>
  <c r="M220" i="3"/>
  <c r="P220" i="3"/>
  <c r="R220" i="3"/>
  <c r="S220" i="3"/>
  <c r="D221" i="3"/>
  <c r="E221" i="3"/>
  <c r="F221" i="3"/>
  <c r="G221" i="3"/>
  <c r="H221" i="3"/>
  <c r="I221" i="3"/>
  <c r="J221" i="3"/>
  <c r="K221" i="3"/>
  <c r="L221" i="3"/>
  <c r="M221" i="3"/>
  <c r="P221" i="3"/>
  <c r="R221" i="3"/>
  <c r="S221" i="3"/>
  <c r="D222" i="3"/>
  <c r="E222" i="3"/>
  <c r="F222" i="3"/>
  <c r="G222" i="3"/>
  <c r="H222" i="3"/>
  <c r="I222" i="3"/>
  <c r="J222" i="3"/>
  <c r="K222" i="3"/>
  <c r="L222" i="3"/>
  <c r="M222" i="3"/>
  <c r="P222" i="3"/>
  <c r="Q222" i="3"/>
  <c r="R222" i="3"/>
  <c r="S222" i="3"/>
  <c r="D223" i="3"/>
  <c r="E223" i="3"/>
  <c r="F223" i="3"/>
  <c r="G223" i="3"/>
  <c r="H223" i="3"/>
  <c r="I223" i="3"/>
  <c r="J223" i="3"/>
  <c r="K223" i="3"/>
  <c r="L223" i="3"/>
  <c r="M223" i="3"/>
  <c r="P223" i="3"/>
  <c r="Q223" i="3"/>
  <c r="R223" i="3"/>
  <c r="S223" i="3"/>
  <c r="D224" i="3"/>
  <c r="E224" i="3"/>
  <c r="F224" i="3"/>
  <c r="G224" i="3"/>
  <c r="H224" i="3"/>
  <c r="I224" i="3"/>
  <c r="J224" i="3"/>
  <c r="K224" i="3"/>
  <c r="L224" i="3"/>
  <c r="M224" i="3"/>
  <c r="P224" i="3"/>
  <c r="R224" i="3"/>
  <c r="S224" i="3"/>
  <c r="D225" i="3"/>
  <c r="E225" i="3"/>
  <c r="F225" i="3"/>
  <c r="G225" i="3"/>
  <c r="H225" i="3"/>
  <c r="I225" i="3"/>
  <c r="J225" i="3"/>
  <c r="K225" i="3"/>
  <c r="L225" i="3"/>
  <c r="M225" i="3"/>
  <c r="N225" i="3"/>
  <c r="P225" i="3"/>
  <c r="R225" i="3"/>
  <c r="S225" i="3"/>
  <c r="D226" i="3"/>
  <c r="E226" i="3"/>
  <c r="F226" i="3"/>
  <c r="G226" i="3"/>
  <c r="H226" i="3"/>
  <c r="I226" i="3"/>
  <c r="J226" i="3"/>
  <c r="K226" i="3"/>
  <c r="L226" i="3"/>
  <c r="M226" i="3"/>
  <c r="P226" i="3"/>
  <c r="Q226" i="3"/>
  <c r="R226" i="3"/>
  <c r="S226" i="3"/>
  <c r="D227" i="3"/>
  <c r="E227" i="3"/>
  <c r="F227" i="3"/>
  <c r="G227" i="3"/>
  <c r="H227" i="3"/>
  <c r="I227" i="3"/>
  <c r="J227" i="3"/>
  <c r="K227" i="3"/>
  <c r="L227" i="3"/>
  <c r="M227" i="3"/>
  <c r="P227" i="3"/>
  <c r="Q227" i="3"/>
  <c r="R227" i="3"/>
  <c r="S227" i="3"/>
  <c r="D228" i="3"/>
  <c r="E228" i="3"/>
  <c r="F228" i="3"/>
  <c r="G228" i="3"/>
  <c r="H228" i="3"/>
  <c r="I228" i="3"/>
  <c r="J228" i="3"/>
  <c r="K228" i="3"/>
  <c r="L228" i="3"/>
  <c r="M228" i="3"/>
  <c r="P228" i="3"/>
  <c r="R228" i="3"/>
  <c r="S228" i="3"/>
  <c r="D229" i="3"/>
  <c r="E229" i="3"/>
  <c r="F229" i="3"/>
  <c r="G229" i="3"/>
  <c r="H229" i="3"/>
  <c r="I229" i="3"/>
  <c r="J229" i="3"/>
  <c r="K229" i="3"/>
  <c r="L229" i="3"/>
  <c r="M229" i="3"/>
  <c r="P229" i="3"/>
  <c r="R229" i="3"/>
  <c r="S229" i="3"/>
  <c r="D230" i="3"/>
  <c r="E230" i="3"/>
  <c r="F230" i="3"/>
  <c r="G230" i="3"/>
  <c r="H230" i="3"/>
  <c r="I230" i="3"/>
  <c r="J230" i="3"/>
  <c r="K230" i="3"/>
  <c r="L230" i="3"/>
  <c r="M230" i="3"/>
  <c r="P230" i="3"/>
  <c r="Q230" i="3"/>
  <c r="R230" i="3"/>
  <c r="S230" i="3"/>
  <c r="D231" i="3"/>
  <c r="E231" i="3"/>
  <c r="F231" i="3"/>
  <c r="G231" i="3"/>
  <c r="H231" i="3"/>
  <c r="I231" i="3"/>
  <c r="J231" i="3"/>
  <c r="K231" i="3"/>
  <c r="L231" i="3"/>
  <c r="M231" i="3"/>
  <c r="P231" i="3"/>
  <c r="Q231" i="3"/>
  <c r="R231" i="3"/>
  <c r="S231" i="3"/>
  <c r="D232" i="3"/>
  <c r="E232" i="3"/>
  <c r="F232" i="3"/>
  <c r="G232" i="3"/>
  <c r="H232" i="3"/>
  <c r="I232" i="3"/>
  <c r="J232" i="3"/>
  <c r="K232" i="3"/>
  <c r="L232" i="3"/>
  <c r="M232" i="3"/>
  <c r="P232" i="3"/>
  <c r="R232" i="3"/>
  <c r="S232" i="3"/>
  <c r="S22" i="3" l="1"/>
  <c r="K22" i="3"/>
  <c r="R22" i="3"/>
  <c r="J22" i="3"/>
  <c r="H22" i="3"/>
  <c r="G22" i="3"/>
  <c r="E22" i="3"/>
  <c r="Q22" i="3"/>
  <c r="I22" i="3"/>
  <c r="F22" i="3"/>
  <c r="D22" i="3"/>
  <c r="P22" i="3"/>
  <c r="O22" i="3"/>
  <c r="M22" i="3"/>
  <c r="L22" i="3"/>
  <c r="S18" i="3"/>
  <c r="R18" i="3"/>
  <c r="J18" i="3"/>
  <c r="R17" i="3"/>
  <c r="J17" i="3"/>
  <c r="Q18" i="3"/>
  <c r="I18" i="3"/>
  <c r="Q17" i="3"/>
  <c r="I17" i="3"/>
  <c r="S17" i="3"/>
  <c r="P18" i="3"/>
  <c r="H18" i="3"/>
  <c r="P17" i="3"/>
  <c r="H17" i="3"/>
  <c r="O18" i="3"/>
  <c r="G18" i="3"/>
  <c r="O17" i="3"/>
  <c r="G17" i="3"/>
  <c r="F18" i="3"/>
  <c r="F17" i="3"/>
  <c r="M18" i="3"/>
  <c r="E18" i="3"/>
  <c r="M17" i="3"/>
  <c r="E17" i="3"/>
  <c r="L18" i="3"/>
  <c r="D18" i="3"/>
  <c r="L17" i="3"/>
  <c r="D17" i="3"/>
  <c r="K18" i="3"/>
  <c r="K17" i="3"/>
  <c r="S16" i="3"/>
  <c r="J16" i="3"/>
  <c r="Q16" i="3"/>
  <c r="P16" i="3"/>
  <c r="H16" i="3"/>
  <c r="O16" i="3"/>
  <c r="G16" i="3"/>
  <c r="F16" i="3"/>
  <c r="E16" i="3"/>
  <c r="L16" i="3"/>
  <c r="D16" i="3"/>
  <c r="K16" i="3"/>
  <c r="M16" i="3"/>
  <c r="R16" i="3"/>
  <c r="I16" i="3"/>
  <c r="G13" i="3"/>
  <c r="S21" i="3"/>
  <c r="K21" i="3"/>
  <c r="S20" i="3"/>
  <c r="K20" i="3"/>
  <c r="S19" i="3"/>
  <c r="K19" i="3"/>
  <c r="S15" i="3"/>
  <c r="K15" i="3"/>
  <c r="S14" i="3"/>
  <c r="S13" i="3"/>
  <c r="R21" i="3"/>
  <c r="J21" i="3"/>
  <c r="R20" i="3"/>
  <c r="J20" i="3"/>
  <c r="R19" i="3"/>
  <c r="J19" i="3"/>
  <c r="R15" i="3"/>
  <c r="J15" i="3"/>
  <c r="R14" i="3"/>
  <c r="R13" i="3"/>
  <c r="I15" i="3"/>
  <c r="M20" i="3"/>
  <c r="M15" i="3"/>
  <c r="D14" i="3"/>
  <c r="Q21" i="3"/>
  <c r="I21" i="3"/>
  <c r="Q20" i="3"/>
  <c r="I20" i="3"/>
  <c r="Q19" i="3"/>
  <c r="I19" i="3"/>
  <c r="Q15" i="3"/>
  <c r="Q14" i="3"/>
  <c r="Q13" i="3"/>
  <c r="P21" i="3"/>
  <c r="H21" i="3"/>
  <c r="P20" i="3"/>
  <c r="H20" i="3"/>
  <c r="P19" i="3"/>
  <c r="H19" i="3"/>
  <c r="P15" i="3"/>
  <c r="H15" i="3"/>
  <c r="P14" i="3"/>
  <c r="P13" i="3"/>
  <c r="O15" i="3"/>
  <c r="M21" i="3"/>
  <c r="E20" i="3"/>
  <c r="E13" i="3"/>
  <c r="D13" i="3"/>
  <c r="O21" i="3"/>
  <c r="G21" i="3"/>
  <c r="O20" i="3"/>
  <c r="G20" i="3"/>
  <c r="O19" i="3"/>
  <c r="G19" i="3"/>
  <c r="G15" i="3"/>
  <c r="O14" i="3"/>
  <c r="E21" i="3"/>
  <c r="E19" i="3"/>
  <c r="E15" i="3"/>
  <c r="D15" i="3"/>
  <c r="F21" i="3"/>
  <c r="F20" i="3"/>
  <c r="F19" i="3"/>
  <c r="F15" i="3"/>
  <c r="M19" i="3"/>
  <c r="E14" i="3"/>
  <c r="L21" i="3"/>
  <c r="D21" i="3"/>
  <c r="L20" i="3"/>
  <c r="D20" i="3"/>
  <c r="L19" i="3"/>
  <c r="D19" i="3"/>
  <c r="L15" i="3"/>
  <c r="G14" i="3"/>
  <c r="H14" i="3"/>
  <c r="H13" i="3"/>
  <c r="L13" i="3"/>
  <c r="F13" i="3"/>
  <c r="M13" i="3"/>
  <c r="K13" i="3"/>
  <c r="J13" i="3"/>
  <c r="I13" i="3"/>
  <c r="J14" i="3"/>
  <c r="I14" i="3"/>
  <c r="F14" i="3"/>
  <c r="M14" i="3"/>
  <c r="L14" i="3"/>
  <c r="K14" i="3"/>
  <c r="N200" i="3"/>
  <c r="N95" i="3"/>
  <c r="N212" i="3"/>
  <c r="N77" i="3"/>
  <c r="N139" i="3"/>
  <c r="N146" i="3"/>
  <c r="N74" i="3"/>
  <c r="N60" i="3"/>
  <c r="X206" i="1"/>
  <c r="X205" i="1"/>
  <c r="N230" i="3"/>
  <c r="N201" i="3"/>
  <c r="N87" i="3"/>
  <c r="T310" i="1"/>
  <c r="T309" i="1"/>
  <c r="N147" i="3"/>
  <c r="N110" i="3"/>
  <c r="N50" i="3"/>
  <c r="N169" i="3"/>
  <c r="N126" i="3"/>
  <c r="N39" i="3"/>
  <c r="V310" i="1"/>
  <c r="N181" i="3"/>
  <c r="N19" i="3" s="1"/>
  <c r="N174" i="3"/>
  <c r="N131" i="3"/>
  <c r="N67" i="3"/>
  <c r="V309" i="1"/>
  <c r="N189" i="3"/>
  <c r="N112" i="3"/>
  <c r="N104" i="3"/>
  <c r="N22" i="3" s="1"/>
  <c r="N208" i="3"/>
  <c r="N202" i="3"/>
  <c r="N154" i="3"/>
  <c r="N121" i="3"/>
  <c r="N62" i="3"/>
  <c r="N88" i="3"/>
  <c r="N185" i="3"/>
  <c r="N197" i="3"/>
  <c r="N106" i="3"/>
  <c r="N218" i="3"/>
  <c r="N58" i="3"/>
  <c r="N219" i="3"/>
  <c r="N155" i="3"/>
  <c r="N63" i="3"/>
  <c r="N101" i="3"/>
  <c r="N157" i="3"/>
  <c r="N210" i="3"/>
  <c r="N194" i="3"/>
  <c r="N171" i="3"/>
  <c r="N170" i="3"/>
  <c r="N149" i="3"/>
  <c r="N94" i="3"/>
  <c r="N90" i="3"/>
  <c r="N59" i="3"/>
  <c r="N46" i="3"/>
  <c r="N42" i="3"/>
  <c r="N178" i="3"/>
  <c r="N120" i="3"/>
  <c r="N215" i="3"/>
  <c r="N231" i="3"/>
  <c r="N226" i="3"/>
  <c r="N214" i="3"/>
  <c r="N213" i="3"/>
  <c r="N183" i="3"/>
  <c r="N160" i="3"/>
  <c r="N38" i="3"/>
  <c r="N124" i="3"/>
  <c r="N161" i="3"/>
  <c r="N137" i="3"/>
  <c r="N82" i="3"/>
  <c r="N187" i="3"/>
  <c r="N186" i="3"/>
  <c r="N177" i="3"/>
  <c r="N206" i="3"/>
  <c r="N192" i="3"/>
  <c r="N221" i="3"/>
  <c r="N180" i="3"/>
  <c r="N122" i="3"/>
  <c r="N203" i="3"/>
  <c r="N107" i="3"/>
  <c r="N81" i="3"/>
  <c r="N205" i="3"/>
  <c r="N135" i="3"/>
  <c r="N134" i="3"/>
  <c r="N224" i="3"/>
  <c r="N223" i="3"/>
  <c r="N222" i="3"/>
  <c r="N102" i="3"/>
  <c r="N142" i="3"/>
  <c r="N70" i="3"/>
  <c r="N91" i="3"/>
  <c r="N71" i="3"/>
  <c r="N34" i="3"/>
  <c r="N204" i="3"/>
  <c r="N150" i="3"/>
  <c r="N35" i="3"/>
  <c r="N211" i="3"/>
  <c r="N190" i="3"/>
  <c r="N151" i="3"/>
  <c r="N127" i="3"/>
  <c r="N98" i="3"/>
  <c r="N21" i="3" s="1"/>
  <c r="N193" i="3"/>
  <c r="N179" i="3"/>
  <c r="N85" i="3"/>
  <c r="N84" i="3"/>
  <c r="N73" i="3"/>
  <c r="N184" i="3"/>
  <c r="N175" i="3"/>
  <c r="N162" i="3"/>
  <c r="N158" i="3"/>
  <c r="N153" i="3"/>
  <c r="N148" i="3"/>
  <c r="N109" i="3"/>
  <c r="N80" i="3"/>
  <c r="N57" i="3"/>
  <c r="N43" i="3"/>
  <c r="O33" i="3"/>
  <c r="O13" i="3" s="1"/>
  <c r="N195" i="3"/>
  <c r="N166" i="3"/>
  <c r="N130" i="3"/>
  <c r="N114" i="3"/>
  <c r="N113" i="3"/>
  <c r="N51" i="3"/>
  <c r="N227" i="3"/>
  <c r="N182" i="3"/>
  <c r="N173" i="3"/>
  <c r="N172" i="3"/>
  <c r="N163" i="3"/>
  <c r="N18" i="3" s="1"/>
  <c r="N93" i="3"/>
  <c r="N209" i="3"/>
  <c r="N168" i="3"/>
  <c r="N144" i="3"/>
  <c r="N143" i="3"/>
  <c r="N141" i="3"/>
  <c r="N123" i="3"/>
  <c r="N116" i="3"/>
  <c r="N99" i="3"/>
  <c r="N66" i="3"/>
  <c r="N65" i="3"/>
  <c r="N37" i="3"/>
  <c r="N89" i="3"/>
  <c r="N78" i="3"/>
  <c r="N56" i="3"/>
  <c r="N207" i="3"/>
  <c r="N145" i="3"/>
  <c r="N125" i="3"/>
  <c r="N228" i="3"/>
  <c r="N216" i="3"/>
  <c r="N133" i="3"/>
  <c r="N115" i="3"/>
  <c r="N68" i="3"/>
  <c r="N196" i="3"/>
  <c r="N136" i="3"/>
  <c r="N96" i="3"/>
  <c r="N40" i="3"/>
  <c r="N199" i="3"/>
  <c r="N198" i="3"/>
  <c r="N164" i="3"/>
  <c r="N105" i="3"/>
  <c r="N86" i="3"/>
  <c r="N132" i="3"/>
  <c r="N92" i="3"/>
  <c r="N64" i="3"/>
  <c r="N61" i="3"/>
  <c r="N33" i="3"/>
  <c r="N36" i="3"/>
  <c r="N167" i="3"/>
  <c r="N117" i="3"/>
  <c r="N17" i="3" s="1"/>
  <c r="N152" i="3"/>
  <c r="N129" i="3"/>
  <c r="N119" i="3"/>
  <c r="N49" i="3"/>
  <c r="N48" i="3"/>
  <c r="N45" i="3"/>
  <c r="N176" i="3"/>
  <c r="N108" i="3"/>
  <c r="N76" i="3"/>
  <c r="N75" i="3"/>
  <c r="N72" i="3"/>
  <c r="N79" i="3"/>
  <c r="N140" i="3"/>
  <c r="N83" i="3"/>
  <c r="N220" i="3"/>
  <c r="N217" i="3"/>
  <c r="N188" i="3"/>
  <c r="N69" i="3"/>
  <c r="N44" i="3"/>
  <c r="N41" i="3"/>
  <c r="N191" i="3"/>
  <c r="N229" i="3"/>
  <c r="N159" i="3"/>
  <c r="N156" i="3"/>
  <c r="N128" i="3"/>
  <c r="N100" i="3"/>
  <c r="N97" i="3"/>
  <c r="N52" i="3"/>
  <c r="N232" i="3"/>
  <c r="N53" i="3"/>
  <c r="D23" i="3" l="1"/>
  <c r="N14" i="3"/>
  <c r="N16" i="3"/>
  <c r="N13" i="3"/>
  <c r="N15" i="3"/>
  <c r="N20" i="3"/>
  <c r="G23" i="3"/>
  <c r="P23" i="3"/>
  <c r="Q23" i="3"/>
  <c r="H23" i="3"/>
  <c r="O23" i="3"/>
  <c r="S23" i="3"/>
  <c r="R23" i="3"/>
  <c r="E23" i="3"/>
  <c r="F23" i="3"/>
  <c r="K23" i="3"/>
  <c r="M23" i="3"/>
  <c r="L23" i="3"/>
  <c r="I23" i="3"/>
  <c r="J23" i="3"/>
  <c r="B79" i="3"/>
  <c r="B80" i="3"/>
  <c r="B81" i="3"/>
  <c r="B82" i="3"/>
  <c r="B83" i="3"/>
  <c r="B84" i="3"/>
  <c r="B85" i="3"/>
  <c r="B86" i="3"/>
  <c r="B87" i="3"/>
  <c r="B88" i="3"/>
  <c r="B89" i="3"/>
  <c r="B90" i="3"/>
  <c r="B91" i="3"/>
  <c r="B92" i="3"/>
  <c r="B93" i="3"/>
  <c r="B94" i="3"/>
  <c r="B95" i="3"/>
  <c r="B96" i="3"/>
  <c r="B97" i="3"/>
  <c r="B98" i="3"/>
  <c r="B99" i="3"/>
  <c r="B100" i="3"/>
  <c r="B101" i="3"/>
  <c r="B102" i="3"/>
  <c r="B103" i="3"/>
  <c r="B104" i="3"/>
  <c r="B105" i="3"/>
  <c r="B106" i="3"/>
  <c r="B107" i="3"/>
  <c r="B108" i="3"/>
  <c r="B109" i="3"/>
  <c r="B110" i="3"/>
  <c r="B111" i="3"/>
  <c r="B112" i="3"/>
  <c r="B113" i="3"/>
  <c r="B114" i="3"/>
  <c r="B115" i="3"/>
  <c r="B116" i="3"/>
  <c r="B117" i="3"/>
  <c r="B118" i="3"/>
  <c r="B119" i="3"/>
  <c r="B120" i="3"/>
  <c r="B121" i="3"/>
  <c r="B122" i="3"/>
  <c r="B123" i="3"/>
  <c r="B124" i="3"/>
  <c r="B125" i="3"/>
  <c r="B126" i="3"/>
  <c r="B127" i="3"/>
  <c r="B128" i="3"/>
  <c r="B129" i="3"/>
  <c r="B130" i="3"/>
  <c r="B131" i="3"/>
  <c r="B132" i="3"/>
  <c r="B133" i="3"/>
  <c r="B134" i="3"/>
  <c r="B135" i="3"/>
  <c r="B136" i="3"/>
  <c r="B137" i="3"/>
  <c r="B138" i="3"/>
  <c r="B139" i="3"/>
  <c r="B140" i="3"/>
  <c r="B141" i="3"/>
  <c r="B142" i="3"/>
  <c r="B143" i="3"/>
  <c r="B144" i="3"/>
  <c r="B145" i="3"/>
  <c r="B146" i="3"/>
  <c r="B147" i="3"/>
  <c r="B148" i="3"/>
  <c r="B149" i="3"/>
  <c r="B150" i="3"/>
  <c r="B151" i="3"/>
  <c r="B152" i="3"/>
  <c r="B153" i="3"/>
  <c r="B154" i="3"/>
  <c r="B155" i="3"/>
  <c r="B156" i="3"/>
  <c r="B157" i="3"/>
  <c r="B158" i="3"/>
  <c r="B159" i="3"/>
  <c r="B160" i="3"/>
  <c r="B161" i="3"/>
  <c r="B162" i="3"/>
  <c r="B163" i="3"/>
  <c r="B164" i="3"/>
  <c r="B165" i="3"/>
  <c r="B166" i="3"/>
  <c r="B167" i="3"/>
  <c r="B168" i="3"/>
  <c r="B169" i="3"/>
  <c r="B170" i="3"/>
  <c r="B171" i="3"/>
  <c r="B172" i="3"/>
  <c r="B173" i="3"/>
  <c r="B174" i="3"/>
  <c r="B175" i="3"/>
  <c r="B176" i="3"/>
  <c r="B177" i="3"/>
  <c r="B178" i="3"/>
  <c r="B179" i="3"/>
  <c r="B180" i="3"/>
  <c r="B181" i="3"/>
  <c r="B182" i="3"/>
  <c r="B183" i="3"/>
  <c r="B184" i="3"/>
  <c r="B185" i="3"/>
  <c r="B186" i="3"/>
  <c r="B187" i="3"/>
  <c r="B188" i="3"/>
  <c r="B189" i="3"/>
  <c r="B190" i="3"/>
  <c r="B191" i="3"/>
  <c r="B192" i="3"/>
  <c r="B193" i="3"/>
  <c r="B194" i="3"/>
  <c r="B195" i="3"/>
  <c r="B196" i="3"/>
  <c r="B197" i="3"/>
  <c r="B198" i="3"/>
  <c r="B199" i="3"/>
  <c r="B200" i="3"/>
  <c r="B201" i="3"/>
  <c r="B202" i="3"/>
  <c r="B203" i="3"/>
  <c r="B204" i="3"/>
  <c r="B205" i="3"/>
  <c r="B206" i="3"/>
  <c r="B207" i="3"/>
  <c r="B208" i="3"/>
  <c r="B209" i="3"/>
  <c r="B210" i="3"/>
  <c r="B211" i="3"/>
  <c r="B212" i="3"/>
  <c r="B213" i="3"/>
  <c r="B214" i="3"/>
  <c r="B215" i="3"/>
  <c r="B216" i="3"/>
  <c r="B217" i="3"/>
  <c r="B218" i="3"/>
  <c r="B219" i="3"/>
  <c r="B220" i="3"/>
  <c r="B221" i="3"/>
  <c r="B222" i="3"/>
  <c r="B223" i="3"/>
  <c r="B224" i="3"/>
  <c r="B225" i="3"/>
  <c r="B226" i="3"/>
  <c r="B227" i="3"/>
  <c r="B228" i="3"/>
  <c r="B229" i="3"/>
  <c r="B230" i="3"/>
  <c r="B231" i="3"/>
  <c r="B232" i="3"/>
  <c r="N23" i="3" l="1"/>
  <c r="Y126" i="1"/>
  <c r="Y133" i="1"/>
  <c r="Y141" i="1"/>
  <c r="Y149" i="1"/>
  <c r="Y180" i="1"/>
  <c r="Y181" i="1"/>
  <c r="Y188" i="1"/>
  <c r="Y195" i="1"/>
  <c r="Y203" i="1"/>
  <c r="Y2" i="1"/>
  <c r="Y151" i="1" l="1"/>
  <c r="Y112" i="1"/>
  <c r="Y68" i="1"/>
  <c r="Y196" i="1"/>
  <c r="Y173" i="1"/>
  <c r="Y166" i="1"/>
  <c r="Y158" i="1"/>
  <c r="Y150" i="1"/>
  <c r="Y142" i="1"/>
  <c r="Y134" i="1"/>
  <c r="Y119" i="1"/>
  <c r="Y111" i="1"/>
  <c r="Y103" i="1"/>
  <c r="Y90" i="1"/>
  <c r="Y83" i="1"/>
  <c r="Y75" i="1"/>
  <c r="Y67" i="1"/>
  <c r="Y60" i="1"/>
  <c r="Y54" i="1"/>
  <c r="Y174" i="1"/>
  <c r="Y135" i="1"/>
  <c r="Y104" i="1"/>
  <c r="Y76" i="1"/>
  <c r="Y187" i="1"/>
  <c r="Y179" i="1"/>
  <c r="Y172" i="1"/>
  <c r="Y165" i="1"/>
  <c r="Y157" i="1"/>
  <c r="Y118" i="1"/>
  <c r="Y110" i="1"/>
  <c r="Y102" i="1"/>
  <c r="Y95" i="1"/>
  <c r="Y89" i="1"/>
  <c r="Y82" i="1"/>
  <c r="Y74" i="1"/>
  <c r="Y66" i="1"/>
  <c r="Y59" i="1"/>
  <c r="Y53" i="1"/>
  <c r="Y167" i="1"/>
  <c r="Y120" i="1"/>
  <c r="Y202" i="1"/>
  <c r="Y194" i="1"/>
  <c r="Y186" i="1"/>
  <c r="Y178" i="1"/>
  <c r="Y171" i="1"/>
  <c r="Y164" i="1"/>
  <c r="Y156" i="1"/>
  <c r="Y148" i="1"/>
  <c r="Y140" i="1"/>
  <c r="Y132" i="1"/>
  <c r="Y125" i="1"/>
  <c r="Y117" i="1"/>
  <c r="Y109" i="1"/>
  <c r="Y101" i="1"/>
  <c r="Y94" i="1"/>
  <c r="Y81" i="1"/>
  <c r="Y73" i="1"/>
  <c r="Y65" i="1"/>
  <c r="Y58" i="1"/>
  <c r="Y52" i="1"/>
  <c r="Y197" i="1"/>
  <c r="Y159" i="1"/>
  <c r="Y127" i="1"/>
  <c r="Y201" i="1"/>
  <c r="Y193" i="1"/>
  <c r="Y185" i="1"/>
  <c r="Y170" i="1"/>
  <c r="Y163" i="1"/>
  <c r="Y155" i="1"/>
  <c r="Y147" i="1"/>
  <c r="Y139" i="1"/>
  <c r="Y131" i="1"/>
  <c r="Y124" i="1"/>
  <c r="Y116" i="1"/>
  <c r="Y108" i="1"/>
  <c r="Y100" i="1"/>
  <c r="Y93" i="1"/>
  <c r="Y88" i="1"/>
  <c r="Y80" i="1"/>
  <c r="Y72" i="1"/>
  <c r="Y64" i="1"/>
  <c r="Y57" i="1"/>
  <c r="Y51" i="1"/>
  <c r="Y96" i="1"/>
  <c r="Y200" i="1"/>
  <c r="Y192" i="1"/>
  <c r="Y184" i="1"/>
  <c r="Y177" i="1"/>
  <c r="Y162" i="1"/>
  <c r="Y154" i="1"/>
  <c r="Y146" i="1"/>
  <c r="Y138" i="1"/>
  <c r="Y130" i="1"/>
  <c r="Y123" i="1"/>
  <c r="Y115" i="1"/>
  <c r="Y107" i="1"/>
  <c r="Y99" i="1"/>
  <c r="Y87" i="1"/>
  <c r="Y79" i="1"/>
  <c r="Y71" i="1"/>
  <c r="Y63" i="1"/>
  <c r="Y56" i="1"/>
  <c r="Y50" i="1"/>
  <c r="Y143" i="1"/>
  <c r="Y84" i="1"/>
  <c r="Y199" i="1"/>
  <c r="Y191" i="1"/>
  <c r="Y183" i="1"/>
  <c r="Y176" i="1"/>
  <c r="Y169" i="1"/>
  <c r="Y161" i="1"/>
  <c r="Y153" i="1"/>
  <c r="Y145" i="1"/>
  <c r="Y137" i="1"/>
  <c r="Y129" i="1"/>
  <c r="Y122" i="1"/>
  <c r="Y114" i="1"/>
  <c r="Y106" i="1"/>
  <c r="Y98" i="1"/>
  <c r="Y92" i="1"/>
  <c r="Y86" i="1"/>
  <c r="Y78" i="1"/>
  <c r="Y70" i="1"/>
  <c r="Y62" i="1"/>
  <c r="Y55" i="1"/>
  <c r="Y49" i="1"/>
  <c r="Y189" i="1"/>
  <c r="Y91" i="1"/>
  <c r="Y198" i="1"/>
  <c r="Y190" i="1"/>
  <c r="Y182" i="1"/>
  <c r="Y175" i="1"/>
  <c r="Y168" i="1"/>
  <c r="Y160" i="1"/>
  <c r="Y152" i="1"/>
  <c r="Y144" i="1"/>
  <c r="Y136" i="1"/>
  <c r="Y128" i="1"/>
  <c r="Y121" i="1"/>
  <c r="Y113" i="1"/>
  <c r="Y105" i="1"/>
  <c r="Y97" i="1"/>
  <c r="Y85" i="1"/>
  <c r="Y77" i="1"/>
  <c r="Y69" i="1"/>
  <c r="Y61" i="1"/>
  <c r="X2" i="1"/>
  <c r="X139" i="1"/>
  <c r="X202" i="1"/>
  <c r="X171" i="1"/>
  <c r="X140" i="1"/>
  <c r="X125" i="1"/>
  <c r="X109" i="1"/>
  <c r="X163" i="1"/>
  <c r="X108" i="1"/>
  <c r="X177" i="1"/>
  <c r="X183" i="1"/>
  <c r="X153" i="1"/>
  <c r="X137" i="1"/>
  <c r="X106" i="1"/>
  <c r="X201" i="1"/>
  <c r="X200" i="1"/>
  <c r="X70" i="1" l="1"/>
  <c r="X99" i="1"/>
  <c r="X191" i="1"/>
  <c r="X58" i="1"/>
  <c r="X55" i="1"/>
  <c r="X85" i="1"/>
  <c r="X71" i="1"/>
  <c r="X61" i="1"/>
  <c r="X190" i="1"/>
  <c r="X104" i="1"/>
  <c r="X197" i="1"/>
  <c r="X136" i="1"/>
  <c r="X161" i="1"/>
  <c r="X63" i="1"/>
  <c r="X75" i="1"/>
  <c r="X149" i="1"/>
  <c r="X59" i="1"/>
  <c r="X118" i="1"/>
  <c r="X86" i="1"/>
  <c r="X57" i="1"/>
  <c r="X92" i="1"/>
  <c r="X184" i="1"/>
  <c r="X72" i="1"/>
  <c r="X76" i="1"/>
  <c r="X133" i="1"/>
  <c r="X165" i="1"/>
  <c r="X151" i="1"/>
  <c r="X181" i="1"/>
  <c r="X162" i="1"/>
  <c r="X145" i="1"/>
  <c r="X176" i="1"/>
  <c r="X114" i="1"/>
  <c r="X138" i="1"/>
  <c r="X74" i="1"/>
  <c r="X98" i="1"/>
  <c r="X107" i="1"/>
  <c r="X80" i="1"/>
  <c r="X134" i="1"/>
  <c r="X84" i="1"/>
  <c r="X126" i="1"/>
  <c r="X93" i="1"/>
  <c r="X175" i="1"/>
  <c r="X196" i="1"/>
  <c r="X91" i="1"/>
  <c r="X116" i="1"/>
  <c r="X148" i="1"/>
  <c r="X152" i="1"/>
  <c r="X52" i="1"/>
  <c r="X178" i="1"/>
  <c r="X173" i="1"/>
  <c r="X124" i="1"/>
  <c r="X81" i="1"/>
  <c r="X115" i="1"/>
  <c r="X88" i="1"/>
  <c r="X117" i="1"/>
  <c r="X69" i="1"/>
  <c r="X65" i="1"/>
  <c r="X156" i="1"/>
  <c r="X66" i="1"/>
  <c r="X60" i="1"/>
  <c r="X160" i="1"/>
  <c r="X128" i="1"/>
  <c r="X94" i="1"/>
  <c r="X186" i="1"/>
  <c r="X119" i="1"/>
  <c r="X97" i="1"/>
  <c r="X64" i="1"/>
  <c r="X157" i="1"/>
  <c r="X127" i="1"/>
  <c r="X182" i="1"/>
  <c r="X129" i="1"/>
  <c r="X170" i="1"/>
  <c r="X103" i="1"/>
  <c r="X159" i="1"/>
  <c r="X62" i="1"/>
  <c r="X185" i="1"/>
  <c r="X122" i="1"/>
  <c r="X87" i="1"/>
  <c r="X147" i="1"/>
  <c r="X89" i="1"/>
  <c r="X179" i="1"/>
  <c r="X67" i="1"/>
  <c r="X150" i="1"/>
  <c r="X96" i="1"/>
  <c r="X167" i="1"/>
  <c r="X95" i="1"/>
  <c r="X187" i="1"/>
  <c r="X158" i="1"/>
  <c r="X51" i="1"/>
  <c r="X192" i="1"/>
  <c r="X113" i="1"/>
  <c r="X102" i="1"/>
  <c r="X195" i="1"/>
  <c r="X90" i="1"/>
  <c r="X166" i="1"/>
  <c r="X144" i="1"/>
  <c r="X120" i="1"/>
  <c r="X189" i="1"/>
  <c r="X56" i="1"/>
  <c r="X121" i="1"/>
  <c r="X100" i="1"/>
  <c r="X164" i="1"/>
  <c r="X50" i="1"/>
  <c r="X111" i="1"/>
  <c r="X180" i="1"/>
  <c r="X68" i="1"/>
  <c r="X135" i="1"/>
  <c r="X198" i="1"/>
  <c r="X188" i="1"/>
  <c r="X143" i="1"/>
  <c r="X154" i="1"/>
  <c r="X193" i="1"/>
  <c r="X199" i="1"/>
  <c r="X131" i="1"/>
  <c r="X101" i="1"/>
  <c r="X203" i="1"/>
  <c r="X54" i="1"/>
  <c r="X82" i="1"/>
  <c r="X141" i="1"/>
  <c r="X77" i="1"/>
  <c r="X155" i="1"/>
  <c r="X49" i="1"/>
  <c r="X78" i="1"/>
  <c r="X130" i="1"/>
  <c r="X194" i="1"/>
  <c r="X142" i="1"/>
  <c r="X112" i="1"/>
  <c r="X174" i="1"/>
  <c r="X105" i="1"/>
  <c r="X73" i="1"/>
  <c r="X132" i="1"/>
  <c r="X172" i="1"/>
  <c r="X83" i="1"/>
  <c r="X169" i="1"/>
  <c r="X79" i="1"/>
  <c r="X146" i="1"/>
  <c r="X168" i="1"/>
  <c r="X53" i="1"/>
  <c r="X110" i="1"/>
  <c r="X123" i="1"/>
  <c r="B34" i="3" l="1"/>
  <c r="B37" i="3"/>
  <c r="B43" i="3" l="1"/>
  <c r="B44" i="3"/>
  <c r="B45" i="3"/>
  <c r="B46" i="3"/>
  <c r="B47" i="3"/>
  <c r="B48" i="3"/>
  <c r="B49" i="3"/>
  <c r="B50" i="3"/>
  <c r="B51" i="3"/>
  <c r="B52" i="3"/>
  <c r="B53" i="3"/>
  <c r="B54" i="3"/>
  <c r="B55" i="3"/>
  <c r="B56" i="3"/>
  <c r="B57" i="3"/>
  <c r="B58" i="3"/>
  <c r="B59" i="3"/>
  <c r="B60" i="3"/>
  <c r="B61" i="3"/>
  <c r="B62" i="3"/>
  <c r="B63" i="3"/>
  <c r="B64" i="3"/>
  <c r="B65" i="3"/>
  <c r="B66" i="3"/>
  <c r="B67" i="3"/>
  <c r="B68" i="3"/>
  <c r="B69" i="3"/>
  <c r="B70" i="3"/>
  <c r="B71" i="3"/>
  <c r="B72" i="3"/>
  <c r="B73" i="3"/>
  <c r="B74" i="3"/>
  <c r="B75" i="3"/>
  <c r="B76" i="3"/>
  <c r="B77" i="3"/>
  <c r="B78" i="3"/>
  <c r="Y3" i="1" l="1"/>
  <c r="Y5" i="1"/>
  <c r="Y6" i="1"/>
  <c r="Y8" i="1"/>
  <c r="Y9" i="1"/>
  <c r="Y11" i="1"/>
  <c r="Y17" i="1"/>
  <c r="Y19" i="1"/>
  <c r="Y20" i="1"/>
  <c r="Y21" i="1"/>
  <c r="Y23" i="1"/>
  <c r="Y31" i="1"/>
  <c r="Y46" i="1"/>
  <c r="Y45" i="1" l="1"/>
  <c r="Y38" i="1"/>
  <c r="Y34" i="1"/>
  <c r="Y27" i="1"/>
  <c r="Y25" i="1"/>
  <c r="Y15" i="1"/>
  <c r="Y13" i="1"/>
  <c r="Y42" i="1"/>
  <c r="Y39" i="1"/>
  <c r="Y35" i="1"/>
  <c r="Y28" i="1"/>
  <c r="Y26" i="1"/>
  <c r="Y22" i="1"/>
  <c r="Y18" i="1"/>
  <c r="Y16" i="1"/>
  <c r="Y14" i="1"/>
  <c r="Y12" i="1"/>
  <c r="Y10" i="1"/>
  <c r="Y4" i="1"/>
  <c r="Y48" i="1"/>
  <c r="Y47" i="1"/>
  <c r="Y43" i="1"/>
  <c r="Y40" i="1"/>
  <c r="Y36" i="1"/>
  <c r="Y32" i="1"/>
  <c r="Y29" i="1"/>
  <c r="Y7" i="1"/>
  <c r="Y44" i="1"/>
  <c r="Y41" i="1"/>
  <c r="Y37" i="1"/>
  <c r="Y33" i="1"/>
  <c r="Y30" i="1"/>
  <c r="Y24" i="1"/>
  <c r="X4" i="1"/>
  <c r="X10" i="1"/>
  <c r="X6" i="1"/>
  <c r="X8" i="1"/>
  <c r="X11" i="1"/>
  <c r="X9" i="1"/>
  <c r="X7" i="1"/>
  <c r="X5" i="1"/>
  <c r="X3" i="1"/>
  <c r="Y309" i="1" l="1"/>
  <c r="Y310" i="1"/>
  <c r="X14" i="1"/>
  <c r="X18" i="1"/>
  <c r="X22" i="1"/>
  <c r="X26" i="1"/>
  <c r="X28" i="1"/>
  <c r="X31" i="1"/>
  <c r="X35" i="1"/>
  <c r="X39" i="1"/>
  <c r="X42" i="1"/>
  <c r="X46" i="1"/>
  <c r="X13" i="1"/>
  <c r="X17" i="1"/>
  <c r="X21" i="1"/>
  <c r="X25" i="1"/>
  <c r="X27" i="1"/>
  <c r="X34" i="1"/>
  <c r="X38" i="1"/>
  <c r="X45" i="1"/>
  <c r="X12" i="1"/>
  <c r="X16" i="1"/>
  <c r="X20" i="1"/>
  <c r="X24" i="1"/>
  <c r="X30" i="1"/>
  <c r="X33" i="1"/>
  <c r="X37" i="1"/>
  <c r="X41" i="1"/>
  <c r="X44" i="1"/>
  <c r="X48" i="1"/>
  <c r="X15" i="1"/>
  <c r="X19" i="1"/>
  <c r="X23" i="1"/>
  <c r="X29" i="1"/>
  <c r="X32" i="1"/>
  <c r="X36" i="1"/>
  <c r="X40" i="1"/>
  <c r="X43" i="1"/>
  <c r="X47" i="1"/>
  <c r="X309" i="1" l="1"/>
  <c r="X310" i="1"/>
  <c r="B35" i="3" l="1"/>
  <c r="B36" i="3"/>
  <c r="B38" i="3"/>
  <c r="B39" i="3"/>
  <c r="B40" i="3"/>
  <c r="B41" i="3"/>
  <c r="B42" i="3"/>
  <c r="B33" i="3"/>
</calcChain>
</file>

<file path=xl/sharedStrings.xml><?xml version="1.0" encoding="utf-8"?>
<sst xmlns="http://schemas.openxmlformats.org/spreadsheetml/2006/main" count="2842" uniqueCount="705">
  <si>
    <t>SiteRef</t>
  </si>
  <si>
    <t>Proposed_Use</t>
  </si>
  <si>
    <t>Area_Ha</t>
  </si>
  <si>
    <t>FZ3b_pct</t>
  </si>
  <si>
    <t>FZ3a_pct</t>
  </si>
  <si>
    <t>FZ2_pct</t>
  </si>
  <si>
    <t>Summary Table</t>
  </si>
  <si>
    <t>The colour coding shows the highest risk element of the flood zone that is present on site and is not in itself an indication of whether the site should or shouldn’t be developed for flooding reason</t>
  </si>
  <si>
    <t>Flood Zone 1</t>
  </si>
  <si>
    <t>Flood Zone 2</t>
  </si>
  <si>
    <t>Flood Zone 3a</t>
  </si>
  <si>
    <t>Flood Zone 3b</t>
  </si>
  <si>
    <t>Number of Sites</t>
  </si>
  <si>
    <t>Area (ha)</t>
  </si>
  <si>
    <t xml:space="preserve">No. 100% </t>
  </si>
  <si>
    <t>No.</t>
  </si>
  <si>
    <t>Key</t>
  </si>
  <si>
    <t>TOTAL</t>
  </si>
  <si>
    <t>Main Table</t>
  </si>
  <si>
    <t xml:space="preserve">Flood Zone 1 + Surface Water </t>
  </si>
  <si>
    <t>Site Reference</t>
  </si>
  <si>
    <t>Site Name</t>
  </si>
  <si>
    <t>%</t>
  </si>
  <si>
    <t>FZ1</t>
  </si>
  <si>
    <t>FZ3a_Area</t>
  </si>
  <si>
    <t>FZ2_Area</t>
  </si>
  <si>
    <t>FZ3b_Area</t>
  </si>
  <si>
    <t>Name</t>
  </si>
  <si>
    <t>FZ1_Area</t>
  </si>
  <si>
    <t>Employment</t>
  </si>
  <si>
    <t>Significant Surface Water Risk?</t>
  </si>
  <si>
    <t>Level 1 SFRA Local Plan Sites Assessment</t>
  </si>
  <si>
    <t>Risk of Flooding from Surface Water</t>
  </si>
  <si>
    <t>Flood Risk Vulnerability Classification (NPPF)</t>
  </si>
  <si>
    <t>Council Comments</t>
  </si>
  <si>
    <t>QA</t>
  </si>
  <si>
    <t>Residential</t>
  </si>
  <si>
    <t>RoFSW30yr_Area</t>
  </si>
  <si>
    <t>RoFSW100yr_Area</t>
  </si>
  <si>
    <t>RoFSW1000yr_Area</t>
  </si>
  <si>
    <t>RoFSW30yr_pct</t>
  </si>
  <si>
    <t>RoFSW100yr_pct</t>
  </si>
  <si>
    <t>RoFSW1000yr_pct</t>
  </si>
  <si>
    <t>RoFSW100yr_Area_cumulative</t>
  </si>
  <si>
    <t>RoFSW1000yr_Area_cumulative</t>
  </si>
  <si>
    <t>RoFSW100yr_pct_cumulative</t>
  </si>
  <si>
    <t>RoFSW1000yr_pct_cumulative</t>
  </si>
  <si>
    <t>Mixed Use</t>
  </si>
  <si>
    <t>Development Considerations</t>
  </si>
  <si>
    <t>Proposed Use</t>
  </si>
  <si>
    <t>Fluvial Flood Zone Coverage</t>
  </si>
  <si>
    <t>Yes</t>
  </si>
  <si>
    <t>Council Decision on Site for Local Plan</t>
  </si>
  <si>
    <t>Recommended Next Steps</t>
  </si>
  <si>
    <t>Pendle Borough Council</t>
  </si>
  <si>
    <t>P001</t>
  </si>
  <si>
    <t>Land off South Valley Drive</t>
  </si>
  <si>
    <t>P002</t>
  </si>
  <si>
    <t>Lidgett Triangle</t>
  </si>
  <si>
    <t>P003</t>
  </si>
  <si>
    <t>Barnfield</t>
  </si>
  <si>
    <t>P004</t>
  </si>
  <si>
    <t>Land south of Quernmore Drive</t>
  </si>
  <si>
    <t>P005</t>
  </si>
  <si>
    <t>Land between Skipton Old Road and Castle Road</t>
  </si>
  <si>
    <t>P006</t>
  </si>
  <si>
    <t>Land off Red Lane</t>
  </si>
  <si>
    <t>P007</t>
  </si>
  <si>
    <t>Land off The Meadows</t>
  </si>
  <si>
    <t>P008</t>
  </si>
  <si>
    <t>Land at Great House Farm</t>
  </si>
  <si>
    <t>P009</t>
  </si>
  <si>
    <t>Land off Windermere Avenue</t>
  </si>
  <si>
    <t>P010</t>
  </si>
  <si>
    <t>Land at Wapping</t>
  </si>
  <si>
    <t>P011</t>
  </si>
  <si>
    <t>Former Richard Street Nurseries</t>
  </si>
  <si>
    <t>P012</t>
  </si>
  <si>
    <t>Former builders yard off Gillians Lane</t>
  </si>
  <si>
    <t>P013</t>
  </si>
  <si>
    <t>Land north of West Craven Business Park</t>
  </si>
  <si>
    <t>P014</t>
  </si>
  <si>
    <t>Land south of Wood Clough Platts</t>
  </si>
  <si>
    <t>P015</t>
  </si>
  <si>
    <t>Former Brierfield Wastewater Treatment Works</t>
  </si>
  <si>
    <t>P016</t>
  </si>
  <si>
    <t>Roughs Barn</t>
  </si>
  <si>
    <t>P017</t>
  </si>
  <si>
    <t>Land off Kelbrook Road</t>
  </si>
  <si>
    <t>P018</t>
  </si>
  <si>
    <t>Land off Stoney Bank Road</t>
  </si>
  <si>
    <t>P019</t>
  </si>
  <si>
    <t>Land west of Sheridan Road</t>
  </si>
  <si>
    <t>P020</t>
  </si>
  <si>
    <t>Land south west of Spen Head Farm</t>
  </si>
  <si>
    <t>P021</t>
  </si>
  <si>
    <t>Bridge Street Stoneyard</t>
  </si>
  <si>
    <t>P022</t>
  </si>
  <si>
    <t>Walk Mill</t>
  </si>
  <si>
    <t>P023</t>
  </si>
  <si>
    <t>Spring Gardens Mill</t>
  </si>
  <si>
    <t>P024</t>
  </si>
  <si>
    <t>Swinden Playing Fields</t>
  </si>
  <si>
    <t>P025</t>
  </si>
  <si>
    <t>Land at Riverside Business Park</t>
  </si>
  <si>
    <t>P026</t>
  </si>
  <si>
    <t>Riverside Mill</t>
  </si>
  <si>
    <t>P027</t>
  </si>
  <si>
    <t>Land off Wood Street</t>
  </si>
  <si>
    <t>P028</t>
  </si>
  <si>
    <t>Land adjacent to 15 Clough Road</t>
  </si>
  <si>
    <t>P029</t>
  </si>
  <si>
    <t>Land off Trent Road</t>
  </si>
  <si>
    <t>P030</t>
  </si>
  <si>
    <t>Land at Marsden Hall Road North / Hollins Road</t>
  </si>
  <si>
    <t>P031</t>
  </si>
  <si>
    <t>Land to rear of 75 Reedyford Road</t>
  </si>
  <si>
    <t>P032</t>
  </si>
  <si>
    <t>Further Clough Head</t>
  </si>
  <si>
    <t>P033</t>
  </si>
  <si>
    <t>Land off Halifax Road (Site B)</t>
  </si>
  <si>
    <t>P034</t>
  </si>
  <si>
    <t>Land off Juno Street</t>
  </si>
  <si>
    <t>P035</t>
  </si>
  <si>
    <t>Land at Allison Grove</t>
  </si>
  <si>
    <t>P036</t>
  </si>
  <si>
    <t>Land off Byron Road</t>
  </si>
  <si>
    <t>P037</t>
  </si>
  <si>
    <t>Land off Waterside Road</t>
  </si>
  <si>
    <t>P038</t>
  </si>
  <si>
    <t>Land at Hawley Street</t>
  </si>
  <si>
    <t>P039</t>
  </si>
  <si>
    <t>Land adjacent to 6 Knotts Lane</t>
  </si>
  <si>
    <t>P040</t>
  </si>
  <si>
    <t>Land between Hawley Street and Kyber Street</t>
  </si>
  <si>
    <t>P041</t>
  </si>
  <si>
    <t>Land to rear of Atkinson Street</t>
  </si>
  <si>
    <t>P042</t>
  </si>
  <si>
    <t>Land off Greenberfield Lane</t>
  </si>
  <si>
    <t>P043</t>
  </si>
  <si>
    <t>Land at Kenilworth Drive</t>
  </si>
  <si>
    <t>P044</t>
  </si>
  <si>
    <t>Land off Bailey Street</t>
  </si>
  <si>
    <t>P045</t>
  </si>
  <si>
    <t>Land off Aspen Grove</t>
  </si>
  <si>
    <t>P046</t>
  </si>
  <si>
    <t>Land off Carr Road</t>
  </si>
  <si>
    <t>P047</t>
  </si>
  <si>
    <t>Land off Lomeshaye Way</t>
  </si>
  <si>
    <t>P048</t>
  </si>
  <si>
    <t>Former Gas Works</t>
  </si>
  <si>
    <t>P049</t>
  </si>
  <si>
    <t>Land off Greenfield Road</t>
  </si>
  <si>
    <t>P050</t>
  </si>
  <si>
    <t>Land adjacent to Wanless Water</t>
  </si>
  <si>
    <t>P051</t>
  </si>
  <si>
    <t>Land adjacent to 100 Greenfield Road</t>
  </si>
  <si>
    <t>P052</t>
  </si>
  <si>
    <t>Former Railway Sidings</t>
  </si>
  <si>
    <t>P053</t>
  </si>
  <si>
    <t>Green Works</t>
  </si>
  <si>
    <t>P054</t>
  </si>
  <si>
    <t>Land at Dam Side</t>
  </si>
  <si>
    <t>P055</t>
  </si>
  <si>
    <t>Land off Foster Road</t>
  </si>
  <si>
    <t>P056</t>
  </si>
  <si>
    <t>Field Nos 6777, 7878 &amp; 9379</t>
  </si>
  <si>
    <t>P057</t>
  </si>
  <si>
    <t>Former Fernbank Mill</t>
  </si>
  <si>
    <t>P058</t>
  </si>
  <si>
    <t>Primet Foundry</t>
  </si>
  <si>
    <t>P059</t>
  </si>
  <si>
    <t>Former Winewall Mill</t>
  </si>
  <si>
    <t>P060</t>
  </si>
  <si>
    <t>Former Mansfield High School</t>
  </si>
  <si>
    <t>P061</t>
  </si>
  <si>
    <t>Garages at Crow Nest</t>
  </si>
  <si>
    <t>P062</t>
  </si>
  <si>
    <t>Land adjacent to Silentnight Beds</t>
  </si>
  <si>
    <t>P063</t>
  </si>
  <si>
    <t>Land south west of Woodside Terrace</t>
  </si>
  <si>
    <t>P064</t>
  </si>
  <si>
    <t>Brook Shed</t>
  </si>
  <si>
    <t>P065</t>
  </si>
  <si>
    <t>Land at Higher Parrock Farm</t>
  </si>
  <si>
    <t>P066</t>
  </si>
  <si>
    <t>Land north west of Higher Parrock House</t>
  </si>
  <si>
    <t>P067</t>
  </si>
  <si>
    <t>Land south of Colne Water</t>
  </si>
  <si>
    <t>P068</t>
  </si>
  <si>
    <t>Land at Barnoldswick Road / Colne Road</t>
  </si>
  <si>
    <t>P069</t>
  </si>
  <si>
    <t>Land west of Kelbrook Beck</t>
  </si>
  <si>
    <t>P070</t>
  </si>
  <si>
    <t>Land to south of Greenhead Lane</t>
  </si>
  <si>
    <t>P071</t>
  </si>
  <si>
    <t>Land adjacent to 340 Wheatley Lane Road</t>
  </si>
  <si>
    <t>P072</t>
  </si>
  <si>
    <t>Land at Dam Head Barn</t>
  </si>
  <si>
    <t>P073</t>
  </si>
  <si>
    <t>Land adjacent to 19 Briercliffe Avenue</t>
  </si>
  <si>
    <t>P074</t>
  </si>
  <si>
    <t>Scholefield Farm</t>
  </si>
  <si>
    <t>P075</t>
  </si>
  <si>
    <t>Land between Moorlands and The Homelands</t>
  </si>
  <si>
    <t>P076</t>
  </si>
  <si>
    <t>Land adjacent to 82 Esp Lane</t>
  </si>
  <si>
    <t>P077</t>
  </si>
  <si>
    <t>Gisburn Street Works</t>
  </si>
  <si>
    <t>P078</t>
  </si>
  <si>
    <t>Land at Higher Park Hill Farm</t>
  </si>
  <si>
    <t>P079</t>
  </si>
  <si>
    <t>Land adjacent to Sykes Laithe</t>
  </si>
  <si>
    <t>P080</t>
  </si>
  <si>
    <t>Hayfield Meadow</t>
  </si>
  <si>
    <t>P081</t>
  </si>
  <si>
    <t>New Road Garage Site</t>
  </si>
  <si>
    <t>P082</t>
  </si>
  <si>
    <t>Land at Glen Farm</t>
  </si>
  <si>
    <t>P083</t>
  </si>
  <si>
    <t>Land south of Grenfell Gardens</t>
  </si>
  <si>
    <t>P084</t>
  </si>
  <si>
    <t>Land to rear of Dewhurst Street</t>
  </si>
  <si>
    <t>P085</t>
  </si>
  <si>
    <t>Land adjacent to Primet High School</t>
  </si>
  <si>
    <t>P086</t>
  </si>
  <si>
    <t>Land off Bridge Street</t>
  </si>
  <si>
    <t>P087</t>
  </si>
  <si>
    <t>Duckworth Mill</t>
  </si>
  <si>
    <t>P088</t>
  </si>
  <si>
    <t>Land off Laithe Street</t>
  </si>
  <si>
    <t>P089</t>
  </si>
  <si>
    <t>Land off Ball Grove Drive</t>
  </si>
  <si>
    <t>P090</t>
  </si>
  <si>
    <t>Black Carr Mill</t>
  </si>
  <si>
    <t>P091</t>
  </si>
  <si>
    <t>Land off Emmott Lane</t>
  </si>
  <si>
    <t>P092</t>
  </si>
  <si>
    <t>Thomas Street Car Park</t>
  </si>
  <si>
    <t>P093</t>
  </si>
  <si>
    <t>Land off Hartleys Terrace</t>
  </si>
  <si>
    <t>P094</t>
  </si>
  <si>
    <t>Land to rear of Wood Street</t>
  </si>
  <si>
    <t>P095</t>
  </si>
  <si>
    <t>White Grove Garage Site</t>
  </si>
  <si>
    <t>P096</t>
  </si>
  <si>
    <t>Land at Walton Street</t>
  </si>
  <si>
    <t>P097</t>
  </si>
  <si>
    <t>Brierfield Mills</t>
  </si>
  <si>
    <t>P098</t>
  </si>
  <si>
    <t>Land off Railway Street</t>
  </si>
  <si>
    <t>P099</t>
  </si>
  <si>
    <t>Land off Coronation Road</t>
  </si>
  <si>
    <t>P100</t>
  </si>
  <si>
    <t>Land north of Red Lion Street Car Park</t>
  </si>
  <si>
    <t>P101</t>
  </si>
  <si>
    <t>Land at Tyseley Grove</t>
  </si>
  <si>
    <t>P102</t>
  </si>
  <si>
    <t>Land adjacent to 11 Osbourne Terrace</t>
  </si>
  <si>
    <t>P103</t>
  </si>
  <si>
    <t>Land to rear of Osbourne Terrace</t>
  </si>
  <si>
    <t>P104</t>
  </si>
  <si>
    <t>Land at Oaklands</t>
  </si>
  <si>
    <t>P105</t>
  </si>
  <si>
    <t>Land off Halifax Road (Site A)</t>
  </si>
  <si>
    <t>P106</t>
  </si>
  <si>
    <t>Land off Borrowdale Drive</t>
  </si>
  <si>
    <t>P107</t>
  </si>
  <si>
    <t>Land adjacent to 71 Mansfield Crescent</t>
  </si>
  <si>
    <t>P108</t>
  </si>
  <si>
    <t>Land south of Brookfield Way</t>
  </si>
  <si>
    <t>P109</t>
  </si>
  <si>
    <t>Part Grains Barn Farm</t>
  </si>
  <si>
    <t>P110</t>
  </si>
  <si>
    <t>Land at Hollin Hall Farm</t>
  </si>
  <si>
    <t>P111</t>
  </si>
  <si>
    <t>Sports field adjacent to former Nelson and Colne College</t>
  </si>
  <si>
    <t>P112</t>
  </si>
  <si>
    <t>Land adjacent to 12 Wheatley Lane Road</t>
  </si>
  <si>
    <t>P113</t>
  </si>
  <si>
    <t>Harrison Drive Recreation Ground</t>
  </si>
  <si>
    <t>P114</t>
  </si>
  <si>
    <t>Land north of Sheridan Road</t>
  </si>
  <si>
    <t>P115</t>
  </si>
  <si>
    <t>Land off Carr Hall Road</t>
  </si>
  <si>
    <t>P116</t>
  </si>
  <si>
    <t>Land at Church Clough Farm</t>
  </si>
  <si>
    <t>P117</t>
  </si>
  <si>
    <t>Land at Chapel Farm</t>
  </si>
  <si>
    <t>P118</t>
  </si>
  <si>
    <t>Land adjacent to 34 Lenches Road</t>
  </si>
  <si>
    <t>P119</t>
  </si>
  <si>
    <t>Land to rear of 1 Bankfold</t>
  </si>
  <si>
    <t>P120</t>
  </si>
  <si>
    <t>Land at former Chapel House Farm</t>
  </si>
  <si>
    <t>P121</t>
  </si>
  <si>
    <t>Land east of Rye Croft</t>
  </si>
  <si>
    <t>P122</t>
  </si>
  <si>
    <t>Land at Holme End</t>
  </si>
  <si>
    <t>P123</t>
  </si>
  <si>
    <t>Land north of East Stone Edge</t>
  </si>
  <si>
    <t>P124</t>
  </si>
  <si>
    <t>Land adjacent to Lakeside</t>
  </si>
  <si>
    <t>P125</t>
  </si>
  <si>
    <t>Land adjacent to 373 King's Causeway</t>
  </si>
  <si>
    <t>P126</t>
  </si>
  <si>
    <t>Former Lakeside Garden Centre</t>
  </si>
  <si>
    <t>P127</t>
  </si>
  <si>
    <t>Land at Lane Ends Farm</t>
  </si>
  <si>
    <t>P128</t>
  </si>
  <si>
    <t>Throstle Nest Mill</t>
  </si>
  <si>
    <t>P129</t>
  </si>
  <si>
    <t>St. Michael's Vicarage</t>
  </si>
  <si>
    <t>P130</t>
  </si>
  <si>
    <t>Land to rear of St. Thomas's Primary School</t>
  </si>
  <si>
    <t>P131</t>
  </si>
  <si>
    <t>Gisburn Road Car Park (South)</t>
  </si>
  <si>
    <t>P132</t>
  </si>
  <si>
    <t>Gisburn Road Car Park (North)</t>
  </si>
  <si>
    <t>P133</t>
  </si>
  <si>
    <t>Pendle Street Garage Site</t>
  </si>
  <si>
    <t>P134</t>
  </si>
  <si>
    <t>May Street Garage Site</t>
  </si>
  <si>
    <t>P135</t>
  </si>
  <si>
    <t>Nora Street Garage Site</t>
  </si>
  <si>
    <t>P136</t>
  </si>
  <si>
    <t>Land at Ralph Laithe</t>
  </si>
  <si>
    <t>P137</t>
  </si>
  <si>
    <t>Land adjacent to 503 Wheatley Lane Road</t>
  </si>
  <si>
    <t>P138</t>
  </si>
  <si>
    <t>Land adjacent to 310 Wheatley Lane Road</t>
  </si>
  <si>
    <t>P139</t>
  </si>
  <si>
    <t>Railway Street Garage Site</t>
  </si>
  <si>
    <t>P140</t>
  </si>
  <si>
    <t>Land at Lily Street</t>
  </si>
  <si>
    <t>P141</t>
  </si>
  <si>
    <t>Former Vulcan Mill</t>
  </si>
  <si>
    <t>P142</t>
  </si>
  <si>
    <t>Land south of Red Scar Works</t>
  </si>
  <si>
    <t>P143</t>
  </si>
  <si>
    <t>Grains Barn Farm</t>
  </si>
  <si>
    <t>P144</t>
  </si>
  <si>
    <t>Land off Hollin Bank</t>
  </si>
  <si>
    <t>P145</t>
  </si>
  <si>
    <t>Storage Compound</t>
  </si>
  <si>
    <t>P146</t>
  </si>
  <si>
    <t>Land west of Alder House</t>
  </si>
  <si>
    <t>P147</t>
  </si>
  <si>
    <t>Former Kippax Biscuits</t>
  </si>
  <si>
    <t>P148</t>
  </si>
  <si>
    <t>Manor Mill</t>
  </si>
  <si>
    <t>P149</t>
  </si>
  <si>
    <t>Crownest Mill</t>
  </si>
  <si>
    <t>P150</t>
  </si>
  <si>
    <t>IAC Ltd</t>
  </si>
  <si>
    <t>P151</t>
  </si>
  <si>
    <t>Profile Park</t>
  </si>
  <si>
    <t>P152</t>
  </si>
  <si>
    <t>Land at Lenches Road / Knotts Lane</t>
  </si>
  <si>
    <t>P153</t>
  </si>
  <si>
    <t>Dale Mill</t>
  </si>
  <si>
    <t>P154</t>
  </si>
  <si>
    <t>Land off Jackdaw Road</t>
  </si>
  <si>
    <t>P155</t>
  </si>
  <si>
    <t>Land at R B Business Park</t>
  </si>
  <si>
    <t>P156</t>
  </si>
  <si>
    <t>Land off Lomeshaye Place</t>
  </si>
  <si>
    <t>P157</t>
  </si>
  <si>
    <t>Land to rear of 31-33 Kenyon Road</t>
  </si>
  <si>
    <t>P158</t>
  </si>
  <si>
    <t>Land to rear of 12 Lindred Road</t>
  </si>
  <si>
    <t>P159</t>
  </si>
  <si>
    <t>Yard off Brook Street</t>
  </si>
  <si>
    <t>P160</t>
  </si>
  <si>
    <t>Land off Junction Street</t>
  </si>
  <si>
    <t>P161</t>
  </si>
  <si>
    <t>Part Rolls Royce Bankfield Site</t>
  </si>
  <si>
    <t>P162</t>
  </si>
  <si>
    <t>Land at Ravenscroft Way</t>
  </si>
  <si>
    <t>P163</t>
  </si>
  <si>
    <t>Skipton Road Business Centre</t>
  </si>
  <si>
    <t>P164</t>
  </si>
  <si>
    <t>Land off Skipton Road</t>
  </si>
  <si>
    <t>P165</t>
  </si>
  <si>
    <t>Land at Clay Farm (Site A)</t>
  </si>
  <si>
    <t>P166</t>
  </si>
  <si>
    <t>Former Quarry</t>
  </si>
  <si>
    <t>P167</t>
  </si>
  <si>
    <t>Land at Bright Street</t>
  </si>
  <si>
    <t>P169</t>
  </si>
  <si>
    <t>Former Reservoir</t>
  </si>
  <si>
    <t>P170</t>
  </si>
  <si>
    <t>Land off Clifford Street</t>
  </si>
  <si>
    <t>P171</t>
  </si>
  <si>
    <t>Land off Mill Street</t>
  </si>
  <si>
    <t>P172</t>
  </si>
  <si>
    <t>Land adjacent to 268 Gisburn Road</t>
  </si>
  <si>
    <t>P173</t>
  </si>
  <si>
    <t>Land adjacent to the Cricket Pavillion</t>
  </si>
  <si>
    <t>P174</t>
  </si>
  <si>
    <t>Land to rear of 26-28 Barnwood Road</t>
  </si>
  <si>
    <t>P175</t>
  </si>
  <si>
    <t>Land off Barkerfield Close</t>
  </si>
  <si>
    <t>P176</t>
  </si>
  <si>
    <t>Land at the end of Southfield Street</t>
  </si>
  <si>
    <t>P177</t>
  </si>
  <si>
    <t>Land off Hibson Road</t>
  </si>
  <si>
    <t>P178</t>
  </si>
  <si>
    <t>Land at High Street</t>
  </si>
  <si>
    <t>P179</t>
  </si>
  <si>
    <t>Bevan Place Garage Site</t>
  </si>
  <si>
    <t>P180</t>
  </si>
  <si>
    <t>Land off Bradley Road East</t>
  </si>
  <si>
    <t>P181</t>
  </si>
  <si>
    <t>Land to front of Straitgate Cottages</t>
  </si>
  <si>
    <t>P182</t>
  </si>
  <si>
    <t>Land adjacent to 30 Dixon Street</t>
  </si>
  <si>
    <t>P183</t>
  </si>
  <si>
    <t>Dotcliffe Yard</t>
  </si>
  <si>
    <t>P184</t>
  </si>
  <si>
    <t>Former Parkfield Works</t>
  </si>
  <si>
    <t>P185</t>
  </si>
  <si>
    <t>Land adjacent to 14 York Street</t>
  </si>
  <si>
    <t>P186</t>
  </si>
  <si>
    <t>Works off Chuch Street</t>
  </si>
  <si>
    <t>P187</t>
  </si>
  <si>
    <t>Land to rear of Moorlands</t>
  </si>
  <si>
    <t>P188</t>
  </si>
  <si>
    <t>Land off Mint Avenue</t>
  </si>
  <si>
    <t>P189</t>
  </si>
  <si>
    <t>Land off Middleton Drive</t>
  </si>
  <si>
    <t>P190</t>
  </si>
  <si>
    <t>Land adjacent to 24 John Street</t>
  </si>
  <si>
    <t>P191</t>
  </si>
  <si>
    <t>Former School and Presbytery</t>
  </si>
  <si>
    <t>P192</t>
  </si>
  <si>
    <t>Car Park off Junction Street</t>
  </si>
  <si>
    <t>P193</t>
  </si>
  <si>
    <t>Land at Hartington Street</t>
  </si>
  <si>
    <t>P194</t>
  </si>
  <si>
    <t>Land adjacent to 190 Colne Road</t>
  </si>
  <si>
    <t>P195</t>
  </si>
  <si>
    <t>Land at Brierfield House</t>
  </si>
  <si>
    <t>P196</t>
  </si>
  <si>
    <t>Plot 10 Park View Close</t>
  </si>
  <si>
    <t>P197</t>
  </si>
  <si>
    <t>Land off Hillsborough Avenue</t>
  </si>
  <si>
    <t>P198</t>
  </si>
  <si>
    <t>Pickering Street Garage</t>
  </si>
  <si>
    <t>P199</t>
  </si>
  <si>
    <t>Land adjacent to 47 Townley Street</t>
  </si>
  <si>
    <t>P200</t>
  </si>
  <si>
    <t>Land east of Carry Lane</t>
  </si>
  <si>
    <t>P201</t>
  </si>
  <si>
    <t>Land adjacent to 271 Keighley Road</t>
  </si>
  <si>
    <t>P202</t>
  </si>
  <si>
    <t>Land adjacent to 43 Belgrave Road</t>
  </si>
  <si>
    <t>P203</t>
  </si>
  <si>
    <t>Land adjacent to Cemetery Lodge</t>
  </si>
  <si>
    <t>P204</t>
  </si>
  <si>
    <t>Land at Primrose Hill</t>
  </si>
  <si>
    <t>P205</t>
  </si>
  <si>
    <t>Land off School Fields</t>
  </si>
  <si>
    <t>P206</t>
  </si>
  <si>
    <t>Red Lion Street Car Park</t>
  </si>
  <si>
    <t>P207</t>
  </si>
  <si>
    <t>Land adjacent to 290 Wheatley Lane Road</t>
  </si>
  <si>
    <t>P208</t>
  </si>
  <si>
    <t>Land adjacent to 10 Skipton Road</t>
  </si>
  <si>
    <t>P209</t>
  </si>
  <si>
    <t>Former Joinery Works</t>
  </si>
  <si>
    <t>P210</t>
  </si>
  <si>
    <t>Land adjacent to Glanravon</t>
  </si>
  <si>
    <t>P211</t>
  </si>
  <si>
    <t>Land off Fry Street</t>
  </si>
  <si>
    <t>P212</t>
  </si>
  <si>
    <t>Garage site off Barkerhouse Road</t>
  </si>
  <si>
    <t>P213</t>
  </si>
  <si>
    <t>Land adjacent to 13 Townsley Street</t>
  </si>
  <si>
    <t>P214</t>
  </si>
  <si>
    <t>Robert Street Garage Site</t>
  </si>
  <si>
    <t>P215</t>
  </si>
  <si>
    <t>Land to rear of Malvern Court</t>
  </si>
  <si>
    <t>P216</t>
  </si>
  <si>
    <t>Land to rear of the Vicarage</t>
  </si>
  <si>
    <t>P217</t>
  </si>
  <si>
    <t>Land adjacent to 19 Delph Mount</t>
  </si>
  <si>
    <t>P218</t>
  </si>
  <si>
    <t>Land adjacent to 46 Park Avenue</t>
  </si>
  <si>
    <t>P219</t>
  </si>
  <si>
    <t>Land adjacent to 210 Manchester Road</t>
  </si>
  <si>
    <t>P220</t>
  </si>
  <si>
    <t>Land to east of St Mary's Junior School</t>
  </si>
  <si>
    <t>P221</t>
  </si>
  <si>
    <t>Land off Bright Terrace</t>
  </si>
  <si>
    <t>P222</t>
  </si>
  <si>
    <t>Land to rear of 2 Green Meadow</t>
  </si>
  <si>
    <t>P223</t>
  </si>
  <si>
    <t>Land at Hall House Farm</t>
  </si>
  <si>
    <t>P224</t>
  </si>
  <si>
    <t>Russell Brothers Ltd</t>
  </si>
  <si>
    <t>P225</t>
  </si>
  <si>
    <t>Little Tom's Farm</t>
  </si>
  <si>
    <t>P226</t>
  </si>
  <si>
    <t>Gib Hill (Site C)</t>
  </si>
  <si>
    <t>P227</t>
  </si>
  <si>
    <t>Gib Hill (Site A)</t>
  </si>
  <si>
    <t>P228</t>
  </si>
  <si>
    <t>Land off Old Lane</t>
  </si>
  <si>
    <t>P229</t>
  </si>
  <si>
    <t>Land to south of Green Meadow</t>
  </si>
  <si>
    <t>P230</t>
  </si>
  <si>
    <t>Land at Clay Farm (Site B)</t>
  </si>
  <si>
    <t>P231</t>
  </si>
  <si>
    <t>Land to rear of Hawley Street</t>
  </si>
  <si>
    <t>P232</t>
  </si>
  <si>
    <t>Land to the rear of Fernbank Mill</t>
  </si>
  <si>
    <t>P233</t>
  </si>
  <si>
    <t>Newt Pond</t>
  </si>
  <si>
    <t>P234</t>
  </si>
  <si>
    <t>Land off Barrowford Road (Site A)</t>
  </si>
  <si>
    <t>P235</t>
  </si>
  <si>
    <t>Land off Barrowford Road (Site C)</t>
  </si>
  <si>
    <t>P236</t>
  </si>
  <si>
    <t>Land off Barrowford Road (Site B)</t>
  </si>
  <si>
    <t>P237</t>
  </si>
  <si>
    <t>Former Barnsey Shed</t>
  </si>
  <si>
    <t>P238</t>
  </si>
  <si>
    <t>Gib Hill (Site B)</t>
  </si>
  <si>
    <t>P239</t>
  </si>
  <si>
    <t>Land to west of Southfield Lane</t>
  </si>
  <si>
    <t>P240</t>
  </si>
  <si>
    <t>Land at Brogden Lane</t>
  </si>
  <si>
    <t>P241</t>
  </si>
  <si>
    <t>Land north of Keighley Road</t>
  </si>
  <si>
    <t>P242</t>
  </si>
  <si>
    <t>Chapel Gate Meadows</t>
  </si>
  <si>
    <t>P243</t>
  </si>
  <si>
    <t>Land at Cob Lane</t>
  </si>
  <si>
    <t>P244</t>
  </si>
  <si>
    <t>Former James Nelson Sports Ground</t>
  </si>
  <si>
    <t>P245</t>
  </si>
  <si>
    <t>Greenfield Road</t>
  </si>
  <si>
    <t>P246</t>
  </si>
  <si>
    <t>Hallam Road</t>
  </si>
  <si>
    <t>P247</t>
  </si>
  <si>
    <t>Long Ing, Crow Nest and Bankfield</t>
  </si>
  <si>
    <t>P248</t>
  </si>
  <si>
    <t>Lomeshaye Industrial Estate</t>
  </si>
  <si>
    <t>P249</t>
  </si>
  <si>
    <t>Valley Mills</t>
  </si>
  <si>
    <t>P250</t>
  </si>
  <si>
    <t>West Craven Business Park</t>
  </si>
  <si>
    <t>P251</t>
  </si>
  <si>
    <t>Whitewalls Industrial Estate</t>
  </si>
  <si>
    <t>P256</t>
  </si>
  <si>
    <t>Land at Cooper Street</t>
  </si>
  <si>
    <t>P257</t>
  </si>
  <si>
    <t>Land at Giles Street</t>
  </si>
  <si>
    <t>P258</t>
  </si>
  <si>
    <t>Land bound by Bankhouse Road, Fleet Stree</t>
  </si>
  <si>
    <t>P259</t>
  </si>
  <si>
    <t>Land at Cragg Farm</t>
  </si>
  <si>
    <t>P260</t>
  </si>
  <si>
    <t>Land formerly part of Little Stone Edge Farm (Site A)</t>
  </si>
  <si>
    <t>P261</t>
  </si>
  <si>
    <t>Land formerly part of Litte Stone Edge Farm (Site B)</t>
  </si>
  <si>
    <t>P262</t>
  </si>
  <si>
    <t>Land adjacent to Winewall Lane</t>
  </si>
  <si>
    <t>P263</t>
  </si>
  <si>
    <t>Land off Stoney Bank Road (Phase 1)</t>
  </si>
  <si>
    <t>P264</t>
  </si>
  <si>
    <t>Land off Stoney Bank Road (Phase 2)</t>
  </si>
  <si>
    <t>P265</t>
  </si>
  <si>
    <t>Land off Stoney Bank Road (Phase 3)</t>
  </si>
  <si>
    <t>P266</t>
  </si>
  <si>
    <t>Land to North East of Kelbrook Road (Lower Park Farm, Meadow Park)</t>
  </si>
  <si>
    <t>P267</t>
  </si>
  <si>
    <t>Land at Former LCC Depot</t>
  </si>
  <si>
    <t>P268</t>
  </si>
  <si>
    <t>Shelfield Farm</t>
  </si>
  <si>
    <t>P269</t>
  </si>
  <si>
    <t>Joe Meadow and Little Wood</t>
  </si>
  <si>
    <t>P270</t>
  </si>
  <si>
    <t>Land East of Fir Trees Lane</t>
  </si>
  <si>
    <t>P271</t>
  </si>
  <si>
    <t>Land adjacent to Goat House</t>
  </si>
  <si>
    <t>P272</t>
  </si>
  <si>
    <t>Land at the end of Park Avenue</t>
  </si>
  <si>
    <t>P273</t>
  </si>
  <si>
    <t>Land north of Barnoldswick Road</t>
  </si>
  <si>
    <t>P274</t>
  </si>
  <si>
    <t>Land to South East of Long Ing Lane</t>
  </si>
  <si>
    <t>P275</t>
  </si>
  <si>
    <t>Land to North West of Salterforth Road</t>
  </si>
  <si>
    <t>P276</t>
  </si>
  <si>
    <t>Land to North of Dean Street</t>
  </si>
  <si>
    <t>P277</t>
  </si>
  <si>
    <t>Former waterworks and quarry</t>
  </si>
  <si>
    <t>P278</t>
  </si>
  <si>
    <t>Land off Rylstone Drive and Pen-y-gent Way</t>
  </si>
  <si>
    <t>P279</t>
  </si>
  <si>
    <t>Land adjacent to 37 Hollin Hall</t>
  </si>
  <si>
    <t>P280</t>
  </si>
  <si>
    <t>Land between Colne, Nelson and Trawden</t>
  </si>
  <si>
    <t>P281</t>
  </si>
  <si>
    <t>Land to rear of Main Street / Waterloo Road</t>
  </si>
  <si>
    <t>P282</t>
  </si>
  <si>
    <t>Land to rear of Church Lane / Brook Farm</t>
  </si>
  <si>
    <t>P283</t>
  </si>
  <si>
    <t>Ralph Laithe Farm (Site B)</t>
  </si>
  <si>
    <t>P284</t>
  </si>
  <si>
    <t>Ralph Laithe Farm (Site C)</t>
  </si>
  <si>
    <t>P285</t>
  </si>
  <si>
    <t>Land at Brownley Park Farm</t>
  </si>
  <si>
    <t>P286</t>
  </si>
  <si>
    <t>Land off Cuckstool Lane</t>
  </si>
  <si>
    <t>P287</t>
  </si>
  <si>
    <t>Whiteholme Mill</t>
  </si>
  <si>
    <t>P288</t>
  </si>
  <si>
    <t>Land at Applegarth</t>
  </si>
  <si>
    <t>P289</t>
  </si>
  <si>
    <t>Land South of Keighley Road (Site 1)</t>
  </si>
  <si>
    <t>P290</t>
  </si>
  <si>
    <t>Land South of Keighley Road (Site 2)</t>
  </si>
  <si>
    <t>P291</t>
  </si>
  <si>
    <t>Land east of Hayfields</t>
  </si>
  <si>
    <t>P292</t>
  </si>
  <si>
    <t>Land at Trough Laithe</t>
  </si>
  <si>
    <t>P293</t>
  </si>
  <si>
    <t>Riverside Business Park</t>
  </si>
  <si>
    <t>P294</t>
  </si>
  <si>
    <t>Land to north of Riverside Way</t>
  </si>
  <si>
    <t>P295</t>
  </si>
  <si>
    <t>Greater Gib Hill</t>
  </si>
  <si>
    <t>P296</t>
  </si>
  <si>
    <t>Land at Barden Lane Stables,</t>
  </si>
  <si>
    <t>P297</t>
  </si>
  <si>
    <t>The Stables</t>
  </si>
  <si>
    <t>P298</t>
  </si>
  <si>
    <t>Land to rear of the Craven Heiffer</t>
  </si>
  <si>
    <t>P299</t>
  </si>
  <si>
    <t>Land at the Herders</t>
  </si>
  <si>
    <t>P300</t>
  </si>
  <si>
    <t>Land off Gaylands Lane</t>
  </si>
  <si>
    <t>P301</t>
  </si>
  <si>
    <t>Land off Station Road</t>
  </si>
  <si>
    <t>P302</t>
  </si>
  <si>
    <t>Land at end of Halifax Road</t>
  </si>
  <si>
    <t>P303</t>
  </si>
  <si>
    <t>Land South of Nelson Golf Course</t>
  </si>
  <si>
    <t>P304</t>
  </si>
  <si>
    <t>Land West of Colne Road</t>
  </si>
  <si>
    <t>P305</t>
  </si>
  <si>
    <t>Land at Harpers Lane</t>
  </si>
  <si>
    <t>P306</t>
  </si>
  <si>
    <t>Land off Robinson Lane</t>
  </si>
  <si>
    <t>P307</t>
  </si>
  <si>
    <t>Land off Keighley Road</t>
  </si>
  <si>
    <t>P308</t>
  </si>
  <si>
    <t>Land at Carry Lane</t>
  </si>
  <si>
    <t>P309</t>
  </si>
  <si>
    <t>Land at Ouzdale Foundary</t>
  </si>
  <si>
    <t>Open Space</t>
  </si>
  <si>
    <t>Environment</t>
  </si>
  <si>
    <t>Retail</t>
  </si>
  <si>
    <t>More vulnerable</t>
  </si>
  <si>
    <t>Less vulnerable</t>
  </si>
  <si>
    <t>Water compatible</t>
  </si>
  <si>
    <t>No</t>
  </si>
  <si>
    <t>Strategic Recommendation A</t>
  </si>
  <si>
    <t>Consider withdrawal based on significant level of fluvial and surface water flood risk (if development cannot be directed away from areas at risk)</t>
  </si>
  <si>
    <t>Strategic Recommendation B</t>
  </si>
  <si>
    <t>Strategic Recommendation C</t>
  </si>
  <si>
    <t>Consider site layout and design</t>
  </si>
  <si>
    <t>Consider withdrawal based on significant level of surface water flood risk (if development cannot be directed away from areas at risk)</t>
  </si>
  <si>
    <t>Strategic Recommendation D</t>
  </si>
  <si>
    <t>FRA required</t>
  </si>
  <si>
    <t>Strategic Recommendation E</t>
  </si>
  <si>
    <t>Development could be allocated on flood risk grounds subject to consultation with LPA and LLFA</t>
  </si>
  <si>
    <t>Exception Test required</t>
  </si>
  <si>
    <t>Withdraw from allocation or carry out Level 2 SFRA, required to inform on whether site can pass Exception Test</t>
  </si>
  <si>
    <t>Flood risk should be manageable through careful consideration of site layout and design around the flood risk early on in the planning stage</t>
  </si>
  <si>
    <t>Site can progress to FRA stage</t>
  </si>
  <si>
    <t>LPA to make decision on allocation</t>
  </si>
  <si>
    <t>Consider withdrawal based on significant level of fluvial flood risk (if development cannot be directed away from areas at risk)</t>
  </si>
  <si>
    <t>Level 1 Strategic Recommendation (see Appendix E)</t>
  </si>
  <si>
    <t>Risk from Fluvial Climate Change?</t>
  </si>
  <si>
    <t>Low Risk (0.1% AEP outline)</t>
  </si>
  <si>
    <t>Medium Risk (1% AEP outline)</t>
  </si>
  <si>
    <t>High Risk (3.33% AEP outline)</t>
  </si>
  <si>
    <t>High probability based on modelling</t>
  </si>
  <si>
    <t>Very low probability</t>
  </si>
  <si>
    <t>Low probability as within 20m of FZ2</t>
  </si>
  <si>
    <t>Medium probability as at existing risk</t>
  </si>
  <si>
    <t>As this site is in 3b a FRA should be required to ensure the site is designed and constructed to remain operational and safe for users in times of flood; to result in no net loss of floodplain storage; and to not impede water flows and not increase flood risk elsewhere</t>
  </si>
  <si>
    <t xml:space="preserve">As this site is in 3b a FRA should be required to ensure the site is designed and constructed to remain operational and safe for users in times of flood; to result in no net loss of floodplain storage; and to not impede water flows and not increase flood </t>
  </si>
  <si>
    <t>Community Housing</t>
  </si>
  <si>
    <t>Community School</t>
  </si>
  <si>
    <t>Community Car Park</t>
  </si>
  <si>
    <t>If development cannot avoid FZ3b then development should not be permitted. Withdraw from allocation or carry out Level 2 SFRA to assess depths of flooding</t>
  </si>
  <si>
    <t>Hotels</t>
  </si>
  <si>
    <t>Future Flood Zone 2 and 3 should be considered, with the preference of pulling development back from the area adjacent to flood risk in the north of the site (EA Recommendation)</t>
  </si>
  <si>
    <t>Future Flood Zone 2 and 3 should be considered, with the preference of pulling development back from the area adjacent to flood risk in the north west of the site (EA Recommendation)</t>
  </si>
  <si>
    <t>Site would need to be pulled back from Main River, Earby Beck and associated area of flood risk in the north of the site (EA Recommendation)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</si>
</sst>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809]dd\ mmmm\ yyyy;@"/>
    <numFmt numFmtId="165" formatCode="0.0000"/>
    <numFmt numFmtId="166" formatCode="0.000000000"/>
    <numFmt numFmtId="167" formatCode="0.0000000"/>
    <numFmt numFmtId="168" formatCode="0.00000000000"/>
  </numFmts>
  <fonts count="12" x14ac:knownFonts="1">
    <font>
      <sz val="11"/>
      <color theme="1"/>
      <name val="Calibri"/>
      <family val="2"/>
      <scheme val="minor"/>
    </font>
    <font>
      <sz val="11"/>
      <color theme="0"/>
      <name val="Calibri"/>
      <family val="2"/>
      <scheme val="minor"/>
    </font>
    <font>
      <b/>
      <sz val="10"/>
      <color theme="1"/>
      <name val="Arial"/>
      <family val="2"/>
    </font>
    <font>
      <sz val="10"/>
      <color theme="1"/>
      <name val="Arial"/>
      <family val="2"/>
    </font>
    <font>
      <b/>
      <sz val="12"/>
      <color rgb="FF002060"/>
      <name val="Arial"/>
      <family val="2"/>
    </font>
    <font>
      <b/>
      <sz val="12"/>
      <name val="Arial"/>
      <family val="2"/>
    </font>
    <font>
      <sz val="10"/>
      <name val="Arial"/>
      <family val="2"/>
    </font>
    <font>
      <b/>
      <sz val="10"/>
      <color rgb="FF002060"/>
      <name val="Arial"/>
      <family val="2"/>
    </font>
    <font>
      <b/>
      <sz val="10"/>
      <color theme="0"/>
      <name val="Arial"/>
      <family val="2"/>
    </font>
    <font>
      <b/>
      <sz val="16"/>
      <name val="Arial"/>
      <family val="2"/>
    </font>
    <font>
      <b/>
      <sz val="16"/>
      <color rgb="FF002060"/>
      <name val="Arial"/>
      <family val="2"/>
    </font>
    <font>
      <b/>
      <sz val="14"/>
      <color rgb="FF002060"/>
      <name val="Arial"/>
      <family val="2"/>
    </font>
  </fonts>
  <fills count="12">
    <fill>
      <patternFill patternType="none"/>
    </fill>
    <fill>
      <patternFill patternType="gray125"/>
    </fill>
    <fill>
      <patternFill patternType="solid">
        <fgColor theme="5"/>
      </patternFill>
    </fill>
    <fill>
      <patternFill patternType="solid">
        <fgColor theme="9" tint="0.59999389629810485"/>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8" tint="0.39997558519241921"/>
        <bgColor indexed="64"/>
      </patternFill>
    </fill>
    <fill>
      <patternFill patternType="solid">
        <fgColor rgb="FF7A0000"/>
        <bgColor indexed="64"/>
      </patternFill>
    </fill>
    <fill>
      <patternFill patternType="solid">
        <fgColor theme="5"/>
        <bgColor indexed="64"/>
      </patternFill>
    </fill>
  </fills>
  <borders count="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1" fillId="2" borderId="0" applyNumberFormat="0" applyBorder="0" applyAlignment="0" applyProtection="0"/>
    <xf numFmtId="0" fontId="2" fillId="4" borderId="0" applyFont="0"/>
  </cellStyleXfs>
  <cellXfs count="57">
    <xf numFmtId="0" fontId="0" fillId="0" borderId="0" xfId="0"/>
    <xf numFmtId="0" fontId="3" fillId="4" borderId="0" xfId="2" applyFont="1"/>
    <xf numFmtId="0" fontId="4" fillId="4" borderId="0" xfId="2" applyFont="1"/>
    <xf numFmtId="164" fontId="5" fillId="4" borderId="0" xfId="2" applyNumberFormat="1" applyFont="1" applyAlignment="1">
      <alignment horizontal="left"/>
    </xf>
    <xf numFmtId="0" fontId="7" fillId="4" borderId="0" xfId="2" applyFont="1"/>
    <xf numFmtId="0" fontId="3" fillId="0" borderId="6" xfId="2" applyFont="1" applyFill="1" applyBorder="1" applyAlignment="1">
      <alignment horizontal="center"/>
    </xf>
    <xf numFmtId="2" fontId="3" fillId="0" borderId="6" xfId="2" applyNumberFormat="1" applyFont="1" applyFill="1" applyBorder="1" applyAlignment="1">
      <alignment horizontal="center"/>
    </xf>
    <xf numFmtId="1" fontId="3" fillId="0" borderId="6" xfId="2" applyNumberFormat="1" applyFont="1" applyFill="1" applyBorder="1" applyAlignment="1">
      <alignment horizontal="center"/>
    </xf>
    <xf numFmtId="0" fontId="2" fillId="6" borderId="6" xfId="2" applyFill="1" applyBorder="1" applyAlignment="1">
      <alignment horizontal="left"/>
    </xf>
    <xf numFmtId="0" fontId="2" fillId="0" borderId="6" xfId="2" applyFill="1" applyBorder="1" applyAlignment="1">
      <alignment horizontal="center"/>
    </xf>
    <xf numFmtId="1" fontId="2" fillId="0" borderId="6" xfId="2" applyNumberFormat="1" applyFill="1" applyBorder="1" applyAlignment="1">
      <alignment horizontal="center"/>
    </xf>
    <xf numFmtId="0" fontId="3" fillId="4" borderId="0" xfId="2" applyFont="1" applyAlignment="1">
      <alignment wrapText="1"/>
    </xf>
    <xf numFmtId="0" fontId="8" fillId="10" borderId="6" xfId="1" applyFont="1" applyFill="1" applyBorder="1" applyAlignment="1">
      <alignment horizontal="center" vertical="center" wrapText="1"/>
    </xf>
    <xf numFmtId="0" fontId="3" fillId="6" borderId="6" xfId="0" applyFont="1" applyFill="1" applyBorder="1"/>
    <xf numFmtId="0" fontId="3" fillId="5" borderId="0" xfId="0" applyFont="1" applyFill="1"/>
    <xf numFmtId="0" fontId="9" fillId="4" borderId="0" xfId="2" applyFont="1"/>
    <xf numFmtId="0" fontId="10" fillId="4" borderId="0" xfId="2" applyFont="1"/>
    <xf numFmtId="0" fontId="3" fillId="0" borderId="0" xfId="0" applyFont="1"/>
    <xf numFmtId="1" fontId="0" fillId="0" borderId="0" xfId="0" applyNumberFormat="1"/>
    <xf numFmtId="0" fontId="6" fillId="5" borderId="0" xfId="0" applyFont="1" applyFill="1" applyAlignment="1">
      <alignment vertical="center" wrapText="1"/>
    </xf>
    <xf numFmtId="0" fontId="3" fillId="7" borderId="8" xfId="2" applyFont="1" applyFill="1" applyBorder="1" applyAlignment="1">
      <alignment vertical="center"/>
    </xf>
    <xf numFmtId="0" fontId="3" fillId="8" borderId="9" xfId="2" applyFont="1" applyFill="1" applyBorder="1" applyAlignment="1">
      <alignment vertical="center"/>
    </xf>
    <xf numFmtId="0" fontId="3" fillId="9" borderId="9" xfId="2" applyFont="1" applyFill="1" applyBorder="1" applyAlignment="1">
      <alignment vertical="center"/>
    </xf>
    <xf numFmtId="0" fontId="3" fillId="6" borderId="10" xfId="2" applyFont="1" applyFill="1" applyBorder="1" applyAlignment="1">
      <alignment vertical="center"/>
    </xf>
    <xf numFmtId="0" fontId="11" fillId="4" borderId="0" xfId="2" applyFont="1"/>
    <xf numFmtId="0" fontId="3" fillId="6" borderId="6" xfId="0" applyFont="1" applyFill="1" applyBorder="1" applyAlignment="1">
      <alignment wrapText="1"/>
    </xf>
    <xf numFmtId="0" fontId="3" fillId="11" borderId="9" xfId="2" applyFont="1" applyFill="1" applyBorder="1" applyAlignment="1">
      <alignment vertical="center"/>
    </xf>
    <xf numFmtId="166" fontId="3" fillId="6" borderId="6" xfId="0" applyNumberFormat="1" applyFont="1" applyFill="1" applyBorder="1"/>
    <xf numFmtId="2" fontId="8" fillId="10" borderId="6" xfId="1" applyNumberFormat="1" applyFont="1" applyFill="1" applyBorder="1" applyAlignment="1">
      <alignment horizontal="center" vertical="center" wrapText="1"/>
    </xf>
    <xf numFmtId="0" fontId="3" fillId="0" borderId="6" xfId="2" applyFont="1" applyFill="1" applyBorder="1" applyAlignment="1">
      <alignment horizontal="left"/>
    </xf>
    <xf numFmtId="0" fontId="3" fillId="5" borderId="0" xfId="0" applyFont="1" applyFill="1" applyAlignment="1">
      <alignment wrapText="1"/>
    </xf>
    <xf numFmtId="165" fontId="3" fillId="8" borderId="0" xfId="0" applyNumberFormat="1" applyFont="1" applyFill="1"/>
    <xf numFmtId="0" fontId="3" fillId="8" borderId="0" xfId="0" applyFont="1" applyFill="1"/>
    <xf numFmtId="2" fontId="2" fillId="0" borderId="6" xfId="2" applyNumberFormat="1" applyFill="1" applyBorder="1" applyAlignment="1">
      <alignment horizontal="center"/>
    </xf>
    <xf numFmtId="0" fontId="3" fillId="6" borderId="1" xfId="0" applyFont="1" applyFill="1" applyBorder="1" applyAlignment="1">
      <alignment wrapText="1"/>
    </xf>
    <xf numFmtId="167" fontId="3" fillId="3" borderId="0" xfId="0" applyNumberFormat="1" applyFont="1" applyFill="1"/>
    <xf numFmtId="166" fontId="3" fillId="3" borderId="0" xfId="0" applyNumberFormat="1" applyFont="1" applyFill="1"/>
    <xf numFmtId="0" fontId="8" fillId="10" borderId="1" xfId="1" applyFont="1" applyFill="1" applyBorder="1" applyAlignment="1">
      <alignment horizontal="center" vertical="center" wrapText="1"/>
    </xf>
    <xf numFmtId="0" fontId="8" fillId="10" borderId="1" xfId="1" applyFont="1" applyFill="1" applyBorder="1" applyAlignment="1">
      <alignment horizontal="center" vertical="center" wrapText="1"/>
    </xf>
    <xf numFmtId="0" fontId="8" fillId="10" borderId="6" xfId="1" applyFont="1" applyFill="1" applyBorder="1" applyAlignment="1">
      <alignment horizontal="center" vertical="center" wrapText="1"/>
    </xf>
    <xf numFmtId="165" fontId="0" fillId="0" borderId="0" xfId="0" applyNumberFormat="1"/>
    <xf numFmtId="165" fontId="3" fillId="0" borderId="0" xfId="0" applyNumberFormat="1" applyFont="1"/>
    <xf numFmtId="165" fontId="3" fillId="0" borderId="0" xfId="0" applyNumberFormat="1" applyFont="1" applyFill="1"/>
    <xf numFmtId="165" fontId="3" fillId="3" borderId="0" xfId="0" applyNumberFormat="1" applyFont="1" applyFill="1"/>
    <xf numFmtId="165" fontId="0" fillId="8" borderId="0" xfId="0" applyNumberFormat="1" applyFill="1"/>
    <xf numFmtId="165" fontId="0" fillId="0" borderId="0" xfId="0" applyNumberFormat="1" applyFill="1"/>
    <xf numFmtId="0" fontId="8" fillId="10" borderId="6" xfId="1" applyFont="1" applyFill="1" applyBorder="1" applyAlignment="1">
      <alignment horizontal="center" vertical="center" wrapText="1"/>
    </xf>
    <xf numFmtId="168" fontId="0" fillId="0" borderId="0" xfId="0" applyNumberFormat="1"/>
    <xf numFmtId="166" fontId="3" fillId="6" borderId="6" xfId="0" applyNumberFormat="1" applyFont="1" applyFill="1" applyBorder="1" applyAlignment="1">
      <alignment wrapText="1"/>
    </xf>
    <xf numFmtId="165" fontId="3" fillId="6" borderId="6" xfId="0" applyNumberFormat="1" applyFont="1" applyFill="1" applyBorder="1"/>
    <xf numFmtId="0" fontId="8" fillId="10" borderId="1" xfId="1" applyFont="1" applyFill="1" applyBorder="1" applyAlignment="1">
      <alignment horizontal="center" vertical="center" wrapText="1"/>
    </xf>
    <xf numFmtId="0" fontId="8" fillId="10" borderId="2" xfId="1" applyFont="1" applyFill="1" applyBorder="1" applyAlignment="1">
      <alignment horizontal="center" vertical="center" wrapText="1"/>
    </xf>
    <xf numFmtId="0" fontId="8" fillId="10" borderId="3" xfId="1"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8" fillId="10" borderId="6" xfId="1" applyFont="1" applyFill="1" applyBorder="1" applyAlignment="1">
      <alignment horizontal="center" vertical="center" wrapText="1"/>
    </xf>
  </cellXfs>
  <cellStyles count="3">
    <cellStyle name="Accent2" xfId="1" builtinId="33"/>
    <cellStyle name="Normal" xfId="0" builtinId="0"/>
    <cellStyle name="Style 1" xfId="2" xr:uid="{00000000-0005-0000-0000-000002000000}"/>
  </cellStyles>
  <dxfs count="68">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9751CB"/>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9751CB"/>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9751CB"/>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9751CB"/>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9751CB"/>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9751CB"/>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9751CB"/>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FF0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theme="5"/>
        </patternFill>
      </fill>
    </dxf>
    <dxf>
      <fill>
        <patternFill>
          <bgColor rgb="FF9751CB"/>
        </patternFill>
      </fill>
    </dxf>
    <dxf>
      <fill>
        <patternFill>
          <bgColor rgb="FFFF0000"/>
        </patternFill>
      </fill>
    </dxf>
  </dxfs>
  <tableStyles count="0" defaultTableStyle="TableStyleMedium2" defaultPivotStyle="PivotStyleLight16"/>
  <colors>
    <mruColors>
      <color rgb="FF9751CB"/>
      <color rgb="FF7A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55217</xdr:colOff>
      <xdr:row>1</xdr:row>
      <xdr:rowOff>22012</xdr:rowOff>
    </xdr:from>
    <xdr:to>
      <xdr:col>1</xdr:col>
      <xdr:colOff>1202577</xdr:colOff>
      <xdr:row>7</xdr:row>
      <xdr:rowOff>83698</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3305" y="178894"/>
          <a:ext cx="1147360" cy="10093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1476375</xdr:colOff>
      <xdr:row>1</xdr:row>
      <xdr:rowOff>38100</xdr:rowOff>
    </xdr:from>
    <xdr:to>
      <xdr:col>2</xdr:col>
      <xdr:colOff>2334895</xdr:colOff>
      <xdr:row>7</xdr:row>
      <xdr:rowOff>77470</xdr:rowOff>
    </xdr:to>
    <xdr:pic>
      <xdr:nvPicPr>
        <xdr:cNvPr id="4" name="Picture 3" descr="PRCA | The PRCA promotes all aspects of public relations and ...">
          <a:extLst>
            <a:ext uri="{FF2B5EF4-FFF2-40B4-BE49-F238E27FC236}">
              <a16:creationId xmlns:a16="http://schemas.microsoft.com/office/drawing/2014/main" id="{0B29A4DC-A08D-4627-8951-181A13C6470D}"/>
            </a:ext>
          </a:extLst>
        </xdr:cNvPr>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5403" t="25184" r="5341" b="20948"/>
        <a:stretch/>
      </xdr:blipFill>
      <xdr:spPr bwMode="auto">
        <a:xfrm>
          <a:off x="1647825" y="95250"/>
          <a:ext cx="2706370" cy="101092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B1:AA335"/>
  <sheetViews>
    <sheetView tabSelected="1" zoomScale="90" zoomScaleNormal="90" workbookViewId="0">
      <selection activeCell="D302" sqref="D302"/>
    </sheetView>
  </sheetViews>
  <sheetFormatPr defaultColWidth="9.140625" defaultRowHeight="12.75" x14ac:dyDescent="0.2"/>
  <cols>
    <col min="1" max="1" width="2.5703125" style="14" customWidth="1"/>
    <col min="2" max="2" width="27.7109375" style="14" customWidth="1"/>
    <col min="3" max="3" width="50.42578125" style="14" customWidth="1"/>
    <col min="4" max="4" width="19.7109375" style="14" customWidth="1"/>
    <col min="5" max="5" width="13.85546875" style="14" customWidth="1"/>
    <col min="6" max="6" width="12.7109375" style="14" customWidth="1"/>
    <col min="7" max="8" width="15.85546875" style="14" bestFit="1" customWidth="1"/>
    <col min="9" max="12" width="12.7109375" style="14" customWidth="1"/>
    <col min="13" max="13" width="14.85546875" style="14" bestFit="1" customWidth="1"/>
    <col min="14" max="16" width="12.7109375" style="14" customWidth="1"/>
    <col min="17" max="17" width="14.85546875" style="14" bestFit="1" customWidth="1"/>
    <col min="18" max="19" width="12.7109375" style="14" customWidth="1"/>
    <col min="20" max="21" width="19.7109375" style="14" customWidth="1"/>
    <col min="22" max="22" width="26.7109375" style="14" customWidth="1"/>
    <col min="23" max="23" width="33.28515625" style="14" customWidth="1"/>
    <col min="24" max="24" width="91.140625" style="30" bestFit="1" customWidth="1"/>
    <col min="25" max="26" width="61.42578125" style="30" customWidth="1"/>
    <col min="27" max="27" width="58.7109375" style="1" customWidth="1"/>
    <col min="28" max="28" width="44" style="14" customWidth="1"/>
    <col min="29" max="16384" width="9.140625" style="14"/>
  </cols>
  <sheetData>
    <row r="1" spans="2:27" ht="4.5" customHeight="1" x14ac:dyDescent="0.2">
      <c r="AA1" s="14"/>
    </row>
    <row r="2" spans="2:27" x14ac:dyDescent="0.2">
      <c r="AA2" s="14"/>
    </row>
    <row r="3" spans="2:27" x14ac:dyDescent="0.2">
      <c r="AA3" s="14"/>
    </row>
    <row r="4" spans="2:27" x14ac:dyDescent="0.2">
      <c r="AA4" s="14"/>
    </row>
    <row r="5" spans="2:27" x14ac:dyDescent="0.2">
      <c r="AA5" s="14"/>
    </row>
    <row r="6" spans="2:27" x14ac:dyDescent="0.2">
      <c r="AA6" s="14"/>
    </row>
    <row r="7" spans="2:27" x14ac:dyDescent="0.2">
      <c r="AA7" s="14"/>
    </row>
    <row r="8" spans="2:27" ht="18" x14ac:dyDescent="0.25">
      <c r="C8" s="4"/>
      <c r="D8" s="1"/>
      <c r="E8" s="1"/>
      <c r="F8" s="24" t="s">
        <v>6</v>
      </c>
      <c r="G8" s="1"/>
      <c r="H8" s="1"/>
      <c r="I8" s="1"/>
      <c r="J8" s="1"/>
      <c r="K8" s="1"/>
      <c r="L8" s="1"/>
      <c r="M8" s="1"/>
      <c r="N8" s="1"/>
      <c r="O8" s="1"/>
      <c r="P8" s="1"/>
      <c r="Q8" s="1"/>
      <c r="R8" s="1"/>
      <c r="S8" s="1"/>
      <c r="T8" s="1"/>
      <c r="U8" s="1"/>
      <c r="V8" s="1"/>
      <c r="AA8" s="14"/>
    </row>
    <row r="9" spans="2:27" ht="20.25" x14ac:dyDescent="0.3">
      <c r="B9" s="15" t="s">
        <v>54</v>
      </c>
      <c r="C9" s="1"/>
      <c r="D9" s="1"/>
      <c r="E9" s="1"/>
      <c r="F9" s="1"/>
      <c r="G9" s="1"/>
      <c r="H9" s="1"/>
      <c r="I9" s="1"/>
      <c r="J9" s="1"/>
      <c r="K9" s="1"/>
      <c r="L9" s="1"/>
      <c r="M9" s="1"/>
      <c r="N9" s="1"/>
      <c r="O9" s="1"/>
      <c r="P9" s="1"/>
      <c r="Q9" s="1"/>
      <c r="R9" s="1"/>
      <c r="S9" s="1"/>
      <c r="T9" s="1"/>
      <c r="U9" s="1"/>
      <c r="V9" s="1"/>
      <c r="AA9" s="14"/>
    </row>
    <row r="10" spans="2:27" ht="24" customHeight="1" x14ac:dyDescent="0.3">
      <c r="B10" s="16" t="s">
        <v>31</v>
      </c>
      <c r="C10" s="1"/>
      <c r="D10" s="1"/>
      <c r="E10" s="1"/>
      <c r="F10" s="50" t="s">
        <v>50</v>
      </c>
      <c r="G10" s="51"/>
      <c r="H10" s="51"/>
      <c r="I10" s="51"/>
      <c r="J10" s="51"/>
      <c r="K10" s="51"/>
      <c r="L10" s="51"/>
      <c r="M10" s="52"/>
      <c r="N10" s="50" t="s">
        <v>32</v>
      </c>
      <c r="O10" s="51"/>
      <c r="P10" s="51"/>
      <c r="Q10" s="51"/>
      <c r="R10" s="51"/>
      <c r="S10" s="52"/>
      <c r="T10" s="1"/>
      <c r="U10" s="1"/>
      <c r="V10" s="1"/>
      <c r="AA10" s="14"/>
    </row>
    <row r="11" spans="2:27" ht="34.5" customHeight="1" x14ac:dyDescent="0.25">
      <c r="B11" s="3">
        <v>44350</v>
      </c>
      <c r="C11" s="1"/>
      <c r="D11" s="1"/>
      <c r="E11" s="1"/>
      <c r="F11" s="50" t="s">
        <v>8</v>
      </c>
      <c r="G11" s="52"/>
      <c r="H11" s="50" t="s">
        <v>9</v>
      </c>
      <c r="I11" s="52"/>
      <c r="J11" s="50" t="s">
        <v>10</v>
      </c>
      <c r="K11" s="52"/>
      <c r="L11" s="50" t="s">
        <v>11</v>
      </c>
      <c r="M11" s="52"/>
      <c r="N11" s="50" t="s">
        <v>688</v>
      </c>
      <c r="O11" s="52"/>
      <c r="P11" s="50" t="s">
        <v>689</v>
      </c>
      <c r="Q11" s="52"/>
      <c r="R11" s="50" t="s">
        <v>690</v>
      </c>
      <c r="S11" s="52"/>
      <c r="T11" s="1"/>
      <c r="U11" s="1"/>
      <c r="V11" s="1"/>
      <c r="AA11" s="14"/>
    </row>
    <row r="12" spans="2:27" ht="30" customHeight="1" x14ac:dyDescent="0.2">
      <c r="C12" s="12" t="s">
        <v>49</v>
      </c>
      <c r="D12" s="12" t="s">
        <v>12</v>
      </c>
      <c r="E12" s="12" t="s">
        <v>13</v>
      </c>
      <c r="F12" s="12" t="s">
        <v>13</v>
      </c>
      <c r="G12" s="12" t="s">
        <v>14</v>
      </c>
      <c r="H12" s="12" t="s">
        <v>13</v>
      </c>
      <c r="I12" s="12" t="s">
        <v>15</v>
      </c>
      <c r="J12" s="12" t="s">
        <v>13</v>
      </c>
      <c r="K12" s="12" t="s">
        <v>15</v>
      </c>
      <c r="L12" s="12" t="s">
        <v>13</v>
      </c>
      <c r="M12" s="12" t="s">
        <v>15</v>
      </c>
      <c r="N12" s="12" t="s">
        <v>13</v>
      </c>
      <c r="O12" s="12" t="s">
        <v>15</v>
      </c>
      <c r="P12" s="12" t="s">
        <v>13</v>
      </c>
      <c r="Q12" s="12" t="s">
        <v>15</v>
      </c>
      <c r="R12" s="12" t="s">
        <v>13</v>
      </c>
      <c r="S12" s="12" t="s">
        <v>15</v>
      </c>
      <c r="T12" s="1"/>
      <c r="U12" s="1"/>
      <c r="V12" s="1"/>
      <c r="AA12" s="14"/>
    </row>
    <row r="13" spans="2:27" x14ac:dyDescent="0.2">
      <c r="C13" s="29" t="s">
        <v>36</v>
      </c>
      <c r="D13" s="5">
        <f>COUNTIF($D$33:$D$335, "Residential")</f>
        <v>221</v>
      </c>
      <c r="E13" s="6">
        <f>SUMIF($D$33:$D$335, "Residential", $E$33:$E$335)</f>
        <v>358.78549579999992</v>
      </c>
      <c r="F13" s="6">
        <f>SUMIF($D$33:$D$335, "Residential", $F$33:$F$335)</f>
        <v>339.19351441058353</v>
      </c>
      <c r="G13" s="7">
        <f>COUNTIFS($D$33:$D$335, "Residential", $G$33:$G$335, "=100")</f>
        <v>151</v>
      </c>
      <c r="H13" s="6">
        <f>SUMIF($D$33:$D$335, "Residential", $H$33:$H$335)</f>
        <v>7.9557009451448799</v>
      </c>
      <c r="I13" s="7">
        <f>COUNTIFS($D$33:$D$335, "Residential", $I$33:$I$335, "&gt;0")</f>
        <v>38</v>
      </c>
      <c r="J13" s="6">
        <f>SUMIF($D$33:$D$335, "Residential", $J$33:$J$335)</f>
        <v>5.7536678523070339</v>
      </c>
      <c r="K13" s="7">
        <f>COUNTIFS($D$33:$D$335, "Residential", $K$33:$K$335, "&gt;0")</f>
        <v>31</v>
      </c>
      <c r="L13" s="6">
        <f>SUMIF($D$33:$D$335, "Residential", $L$33:$L$335)</f>
        <v>5.8826125919645431</v>
      </c>
      <c r="M13" s="7">
        <f>COUNTIFS($D$33:$D$335, "Residential", $M$33:$M$335, "&gt;0")</f>
        <v>52</v>
      </c>
      <c r="N13" s="6">
        <f>SUMIF($D$33:$D$335, "Residential", $N$33:$N$335)</f>
        <v>24.421960641300004</v>
      </c>
      <c r="O13" s="5">
        <f>COUNTIFS($D$33:$D$335, "Residential", $O$33:$O$335, "&gt;0")</f>
        <v>165</v>
      </c>
      <c r="P13" s="6">
        <f>SUMIF($D$33:$D$335, "Residential", $P$33:$P$335)</f>
        <v>8.6749955155000045</v>
      </c>
      <c r="Q13" s="5">
        <f>COUNTIFS($D$33:$D$335, "Residential", $Q$33:$Q$335, "&gt;0")</f>
        <v>115</v>
      </c>
      <c r="R13" s="6">
        <f>SUMIF($D$33:$D$335, "Residential", $R$33:$R$335)</f>
        <v>5.425287604400002</v>
      </c>
      <c r="S13" s="5">
        <f>COUNTIFS($D$33:$D$335, "Residential", $S$33:$S$335, "&gt;0")</f>
        <v>82</v>
      </c>
      <c r="T13" s="1"/>
      <c r="U13" s="1"/>
      <c r="V13" s="1"/>
      <c r="AA13" s="14"/>
    </row>
    <row r="14" spans="2:27" x14ac:dyDescent="0.2">
      <c r="C14" s="29" t="s">
        <v>29</v>
      </c>
      <c r="D14" s="5">
        <f>COUNTIF($D$33:$D$335, "Employment")</f>
        <v>29</v>
      </c>
      <c r="E14" s="6">
        <f>SUMIF($D$33:$D$335, "Employment", $E$33:$E$335)</f>
        <v>240.65757790000001</v>
      </c>
      <c r="F14" s="6">
        <f>SUMIF($D$33:$D$335, "Employment", $F$33:$F$335)</f>
        <v>183.09672845373669</v>
      </c>
      <c r="G14" s="7">
        <f>COUNTIFS($D$33:$D$335, "Employment", $G$33:$G$335, "=100")</f>
        <v>8</v>
      </c>
      <c r="H14" s="6">
        <f>SUMIF($D$33:$D$335, "Employment", $H$33:$H$335)</f>
        <v>31.818663866877117</v>
      </c>
      <c r="I14" s="7">
        <f>COUNTIFS($D$33:$D$335, "Employment", $I$33:$I$335, "&gt;0")</f>
        <v>20</v>
      </c>
      <c r="J14" s="6">
        <f>SUMIF($D$33:$D$335, "Employment", $J$33:$J$335)</f>
        <v>14.164934503242637</v>
      </c>
      <c r="K14" s="7">
        <f>COUNTIFS($D$33:$D$335, "Employment", $K$33:$K$335, "&gt;0")</f>
        <v>17</v>
      </c>
      <c r="L14" s="6">
        <f>SUMIF($D$33:$D$335, "Employment", $L$33:$L$335)</f>
        <v>11.577251076143588</v>
      </c>
      <c r="M14" s="7">
        <f>COUNTIFS($D$33:$D$335, "Employment", $M$33:$M$335, "&gt;0")</f>
        <v>16</v>
      </c>
      <c r="N14" s="6">
        <f>SUMIF($D$33:$D$335, "Employment", $N$33:$N$335)</f>
        <v>53.715215347999994</v>
      </c>
      <c r="O14" s="5">
        <f>COUNTIFS($D$33:$D$335, "Employment", $O$33:$O$335, "&gt;0")</f>
        <v>26</v>
      </c>
      <c r="P14" s="6">
        <f>SUMIF($D$33:$D$335, "Employment", $P$33:$P$335)</f>
        <v>23.649442090000001</v>
      </c>
      <c r="Q14" s="5">
        <f>COUNTIFS($D$33:$D$335, "Employment", $Q$33:$Q$335, "&gt;0")</f>
        <v>22</v>
      </c>
      <c r="R14" s="6">
        <f>SUMIF($D$33:$D$335, "Employment", $R$33:$R$335)</f>
        <v>14.3459433</v>
      </c>
      <c r="S14" s="5">
        <f>COUNTIFS($D$33:$D$335, "Employment", $S$33:$S$335, "&gt;0")</f>
        <v>20</v>
      </c>
      <c r="T14" s="1"/>
      <c r="U14" s="1"/>
      <c r="V14" s="1"/>
      <c r="AA14" s="14"/>
    </row>
    <row r="15" spans="2:27" x14ac:dyDescent="0.2">
      <c r="C15" s="29" t="s">
        <v>47</v>
      </c>
      <c r="D15" s="5">
        <f>COUNTIF($D$33:$D$335, "Mixed Use")</f>
        <v>33</v>
      </c>
      <c r="E15" s="6">
        <f>SUMIF($D$33:$D$335, "Mixed Use", $E$33:$E$335)</f>
        <v>120.26157999999998</v>
      </c>
      <c r="F15" s="6">
        <f>SUMIF($D$33:$D$335, "Mixed Use", $F$33:$F$335)</f>
        <v>112.19514643672727</v>
      </c>
      <c r="G15" s="7">
        <f>COUNTIFS($D$33:$D$335, "Mixed Use", $G$33:$G$335, "=100")</f>
        <v>18</v>
      </c>
      <c r="H15" s="6">
        <f>SUMIF($D$33:$D$335, "Mixed Use", $H$33:$H$335)</f>
        <v>5.2213517583353495</v>
      </c>
      <c r="I15" s="7">
        <f>COUNTIFS($D$33:$D$335, "Mixed Use", $I$33:$I$335, "&gt;0")</f>
        <v>12</v>
      </c>
      <c r="J15" s="6">
        <f>SUMIF($D$33:$D$335, "Mixed Use", $J$33:$J$335)</f>
        <v>0.71545305042064444</v>
      </c>
      <c r="K15" s="7">
        <f>COUNTIFS($D$33:$D$335, "Mixed Use", $K$33:$K$335, "&gt;0")</f>
        <v>10</v>
      </c>
      <c r="L15" s="6">
        <f>SUMIF($D$33:$D$335, "Mixed Use", $L$33:$L$335)</f>
        <v>2.1296287545167099</v>
      </c>
      <c r="M15" s="7">
        <f>COUNTIFS($D$33:$D$335, "Mixed Use", $M$33:$M$335, "&gt;0")</f>
        <v>10</v>
      </c>
      <c r="N15" s="6">
        <f>SUMIF($D$33:$D$335, "Mixed Use", $N$33:$N$335)</f>
        <v>10.890305660900001</v>
      </c>
      <c r="O15" s="5">
        <f>COUNTIFS($D$33:$D$335, "Mixed Use", $O$33:$O$335, "&gt;0")</f>
        <v>28</v>
      </c>
      <c r="P15" s="6">
        <f>SUMIF($D$33:$D$335, "Mixed Use", $P$33:$P$335)</f>
        <v>3.5100918518999999</v>
      </c>
      <c r="Q15" s="5">
        <f>COUNTIFS($D$33:$D$335, "Mixed Use", $Q$33:$Q$335, "&gt;0")</f>
        <v>24</v>
      </c>
      <c r="R15" s="6">
        <f>SUMIF($D$33:$D$335, "Mixed Use", $R$33:$R$335)</f>
        <v>1.8502061679000001</v>
      </c>
      <c r="S15" s="5">
        <f>COUNTIFS($D$33:$D$335, "Mixed Use", $S$33:$S$335, "&gt;0")</f>
        <v>23</v>
      </c>
      <c r="T15" s="1"/>
      <c r="U15" s="1"/>
      <c r="V15" s="1"/>
      <c r="AA15" s="14"/>
    </row>
    <row r="16" spans="2:27" x14ac:dyDescent="0.2">
      <c r="C16" s="29" t="s">
        <v>697</v>
      </c>
      <c r="D16" s="5">
        <f>COUNTIF($D$33:$D$335, "Community Housing")</f>
        <v>1</v>
      </c>
      <c r="E16" s="6">
        <f>SUMIF($D$33:$D$335, "Community Housing", $E$33:$E$335)</f>
        <v>0.184971</v>
      </c>
      <c r="F16" s="6">
        <f>SUMIF($D$33:$D$335, "Community Housing", $F$33:$F$335)</f>
        <v>0.184971</v>
      </c>
      <c r="G16" s="7">
        <f>COUNTIFS($D$33:$D$335, "Community Housing", $G$33:$G$335, "=100")</f>
        <v>1</v>
      </c>
      <c r="H16" s="6">
        <f>SUMIF($D$33:$D$335, "Community Housing", $H$33:$H$335)</f>
        <v>0</v>
      </c>
      <c r="I16" s="7">
        <f>COUNTIFS($D$33:$D$335, "Community Housing", $I$33:$I$335, "&gt;0")</f>
        <v>0</v>
      </c>
      <c r="J16" s="6">
        <f>SUMIF($D$33:$D$335, "Community Housing", $J$33:$J$335)</f>
        <v>0</v>
      </c>
      <c r="K16" s="7">
        <f>COUNTIFS($D$33:$D$335, "Community Housing", $K$33:$K$335, "&gt;0")</f>
        <v>0</v>
      </c>
      <c r="L16" s="6">
        <f>SUMIF($D$33:$D$335, "Community Housing", $L$33:$L$335)</f>
        <v>0</v>
      </c>
      <c r="M16" s="7">
        <f>COUNTIFS($D$33:$D$335, "Community Housing", $M$33:$M$335, "&gt;0")</f>
        <v>0</v>
      </c>
      <c r="N16" s="6">
        <f>SUMIF($D$33:$D$335, "Community Housing", $N$33:$N$335)</f>
        <v>0</v>
      </c>
      <c r="O16" s="5">
        <f>COUNTIFS($D$33:$D$335, "Community Housing", $O$33:$O$335, "&gt;0")</f>
        <v>0</v>
      </c>
      <c r="P16" s="6">
        <f>SUMIF($D$33:$D$335, "Community Housing", $P$33:$P$335)</f>
        <v>0</v>
      </c>
      <c r="Q16" s="5">
        <f>COUNTIFS($D$33:$D$335, "Community Housing", $Q$33:$Q$335, "&gt;0")</f>
        <v>0</v>
      </c>
      <c r="R16" s="6">
        <f>SUMIF($D$33:$D$335, "Community Housing", $R$33:$R$335)</f>
        <v>0</v>
      </c>
      <c r="S16" s="5">
        <f>COUNTIFS($D$33:$D$335, "Community Housing", $S$33:$S$335, "&gt;0")</f>
        <v>0</v>
      </c>
      <c r="T16" s="1"/>
      <c r="U16" s="1"/>
      <c r="V16" s="1"/>
      <c r="AA16" s="14"/>
    </row>
    <row r="17" spans="2:27" x14ac:dyDescent="0.2">
      <c r="C17" s="29" t="s">
        <v>698</v>
      </c>
      <c r="D17" s="5">
        <f>COUNTIF($D$33:$D$335, "Community School")</f>
        <v>1</v>
      </c>
      <c r="E17" s="6">
        <f>SUMIF($D$33:$D$335, "Community School", $E$33:$E$335)</f>
        <v>1.5513399999999999</v>
      </c>
      <c r="F17" s="6">
        <f>SUMIF($D$33:$D$335, "Community School", $F$33:$F$335)</f>
        <v>1.5513399999999999</v>
      </c>
      <c r="G17" s="7">
        <f>COUNTIFS($D$33:$D$335, "Community School", $G$33:$G$335, "=100")</f>
        <v>1</v>
      </c>
      <c r="H17" s="6">
        <f>SUMIF($D$33:$D$335, "Community School", $H$33:$H$335)</f>
        <v>0</v>
      </c>
      <c r="I17" s="7">
        <f>COUNTIFS($D$33:$D$335, "Community School", $I$33:$I$335, "&gt;0")</f>
        <v>0</v>
      </c>
      <c r="J17" s="6">
        <f>SUMIF($D$33:$D$335, "Community School", $J$33:$J$335)</f>
        <v>0</v>
      </c>
      <c r="K17" s="7">
        <f>COUNTIFS($D$33:$D$335, "Community School", $K$33:$K$335, "&gt;0")</f>
        <v>0</v>
      </c>
      <c r="L17" s="6">
        <f>SUMIF($D$33:$D$335, "Community School", $L$33:$L$335)</f>
        <v>0</v>
      </c>
      <c r="M17" s="7">
        <f>COUNTIFS($D$33:$D$335, "Community School", $M$33:$M$335, "&gt;0")</f>
        <v>0</v>
      </c>
      <c r="N17" s="6">
        <f>SUMIF($D$33:$D$335, "Community School", $N$33:$N$335)</f>
        <v>2.6328899999999999E-2</v>
      </c>
      <c r="O17" s="5">
        <f>COUNTIFS($D$33:$D$335, "Community School", $O$33:$O$335, "&gt;0")</f>
        <v>1</v>
      </c>
      <c r="P17" s="6">
        <f>SUMIF($D$33:$D$335, "Community School", $P$33:$P$335)</f>
        <v>1.4588799999999999E-2</v>
      </c>
      <c r="Q17" s="5">
        <f>COUNTIFS($D$33:$D$335, "Community School", $Q$33:$Q$335, "&gt;0")</f>
        <v>1</v>
      </c>
      <c r="R17" s="6">
        <f>SUMIF($D$33:$D$335, "Community School", $R$33:$R$335)</f>
        <v>1.2893E-2</v>
      </c>
      <c r="S17" s="5">
        <f>COUNTIFS($D$33:$D$335, "Community School", $S$33:$S$335, "&gt;0")</f>
        <v>1</v>
      </c>
      <c r="T17" s="1"/>
      <c r="U17" s="1"/>
      <c r="V17" s="1"/>
      <c r="AA17" s="14"/>
    </row>
    <row r="18" spans="2:27" x14ac:dyDescent="0.2">
      <c r="C18" s="29" t="s">
        <v>699</v>
      </c>
      <c r="D18" s="5">
        <f>COUNTIF($D$33:$D$335, "Community Car Park")</f>
        <v>2</v>
      </c>
      <c r="E18" s="6">
        <f>SUMIF($D$33:$D$335, "Community Car Park", $E$33:$E$335)</f>
        <v>5.5544799999999998E-2</v>
      </c>
      <c r="F18" s="6">
        <f>SUMIF($D$33:$D$335, "Community Car Park", $F$33:$F$335)</f>
        <v>4.1074699998894237E-8</v>
      </c>
      <c r="G18" s="7">
        <f>COUNTIFS($D$33:$D$335, "Community Car Park", $G$33:$G$335, "=100")</f>
        <v>0</v>
      </c>
      <c r="H18" s="6">
        <f>SUMIF($D$33:$D$335, "Community Car Park", $H$33:$H$335)</f>
        <v>0</v>
      </c>
      <c r="I18" s="7">
        <f>COUNTIFS($D$33:$D$335, "Community Car Park", $I$33:$I$335, "&gt;0")</f>
        <v>0</v>
      </c>
      <c r="J18" s="6">
        <f>SUMIF($D$33:$D$335, "Community Car Park", $J$33:$J$335)</f>
        <v>5.5544758925300003E-2</v>
      </c>
      <c r="K18" s="7">
        <f>COUNTIFS($D$33:$D$335, "Community Car Park", $K$33:$K$335, "&gt;0")</f>
        <v>2</v>
      </c>
      <c r="L18" s="6">
        <f>SUMIF($D$33:$D$335, "Community Car Park", $L$33:$L$335)</f>
        <v>0</v>
      </c>
      <c r="M18" s="7">
        <f>COUNTIFS($D$33:$D$335, "Community Car Park", $M$33:$M$335, "&gt;0")</f>
        <v>0</v>
      </c>
      <c r="N18" s="6">
        <f>SUMIF($D$33:$D$335, "Community Car Park", $N$33:$N$335)</f>
        <v>1.2406558000000002E-2</v>
      </c>
      <c r="O18" s="5">
        <f>COUNTIFS($D$33:$D$335, "Community Car Park", $O$33:$O$335, "&gt;0")</f>
        <v>2</v>
      </c>
      <c r="P18" s="6">
        <f>SUMIF($D$33:$D$335, "Community Car Park", $P$33:$P$335)</f>
        <v>1.4164000000000001E-4</v>
      </c>
      <c r="Q18" s="5">
        <f>COUNTIFS($D$33:$D$335, "Community Car Park", $Q$33:$Q$335, "&gt;0")</f>
        <v>1</v>
      </c>
      <c r="R18" s="6">
        <f>SUMIF($D$33:$D$335, "Community Car Park", $R$33:$R$335)</f>
        <v>0</v>
      </c>
      <c r="S18" s="5">
        <f>COUNTIFS($D$33:$D$335, "Community Car Park", $S$33:$S$335, "&gt;0")</f>
        <v>0</v>
      </c>
      <c r="T18" s="1"/>
      <c r="U18" s="1"/>
      <c r="V18" s="1"/>
      <c r="AA18" s="14"/>
    </row>
    <row r="19" spans="2:27" x14ac:dyDescent="0.2">
      <c r="C19" s="29" t="s">
        <v>665</v>
      </c>
      <c r="D19" s="5">
        <f>COUNTIF($D$33:$D$335, "Retail")</f>
        <v>1</v>
      </c>
      <c r="E19" s="6">
        <f>SUMIF($D$33:$D$335, "Retail", $E$33:$E$335)</f>
        <v>2.04799</v>
      </c>
      <c r="F19" s="6">
        <f>SUMIF($D$33:$D$335, "Retail", $F$33:$F$335)</f>
        <v>1.7859970391692002</v>
      </c>
      <c r="G19" s="7">
        <f>COUNTIFS($D$33:$D$335, "Retail", $G$33:$G$335, "=100")</f>
        <v>0</v>
      </c>
      <c r="H19" s="6">
        <f>SUMIF($D$33:$D$335, "Retail", $H$33:$H$335)</f>
        <v>0.19564992113999999</v>
      </c>
      <c r="I19" s="7">
        <f>COUNTIFS($D$33:$D$335, "Retail", $I$33:$I$335, "&gt;0")</f>
        <v>1</v>
      </c>
      <c r="J19" s="6">
        <f>SUMIF($D$33:$D$335, "Retail", $J$33:$J$335)</f>
        <v>4.2118599141400002E-2</v>
      </c>
      <c r="K19" s="7">
        <f>COUNTIFS($D$33:$D$335, "Retail", $K$33:$K$335, "&gt;0")</f>
        <v>1</v>
      </c>
      <c r="L19" s="6">
        <f>SUMIF($D$33:$D$335, "Retail", $L$33:$L$335)</f>
        <v>2.4224440549400001E-2</v>
      </c>
      <c r="M19" s="7">
        <f>COUNTIFS($D$33:$D$335, "Retail", $M$33:$M$335, "&gt;0")</f>
        <v>1</v>
      </c>
      <c r="N19" s="6">
        <f>SUMIF($D$33:$D$335, "Retail", $N$33:$N$335)</f>
        <v>0.15822020000000001</v>
      </c>
      <c r="O19" s="5">
        <f>COUNTIFS($D$33:$D$335, "Retail", $O$33:$O$335, "&gt;0")</f>
        <v>1</v>
      </c>
      <c r="P19" s="6">
        <f>SUMIF($D$33:$D$335, "Retail", $P$33:$P$335)</f>
        <v>6.7323500000000008E-2</v>
      </c>
      <c r="Q19" s="5">
        <f>COUNTIFS($D$33:$D$335, "Retail", $Q$33:$Q$335, "&gt;0")</f>
        <v>1</v>
      </c>
      <c r="R19" s="6">
        <f>SUMIF($D$33:$D$335, "Retail", $R$33:$R$335)</f>
        <v>5.3660300000000001E-2</v>
      </c>
      <c r="S19" s="5">
        <f>COUNTIFS($D$33:$D$335, "Retail", $S$33:$S$335, "&gt;0")</f>
        <v>1</v>
      </c>
      <c r="T19" s="1"/>
      <c r="U19" s="1"/>
      <c r="V19" s="1"/>
      <c r="AA19" s="14"/>
    </row>
    <row r="20" spans="2:27" x14ac:dyDescent="0.2">
      <c r="C20" s="29" t="s">
        <v>663</v>
      </c>
      <c r="D20" s="5">
        <f>COUNTIF($D$33:$D$335, "Open Space")</f>
        <v>5</v>
      </c>
      <c r="E20" s="6">
        <f>SUMIF($D$33:$D$335, "Open Space", $E$33:$E$335)</f>
        <v>8.3723600000000005</v>
      </c>
      <c r="F20" s="6">
        <f>SUMIF($D$33:$D$335, "Open Space", $F$33:$F$335)</f>
        <v>7.2034089438461004</v>
      </c>
      <c r="G20" s="7">
        <f>COUNTIFS($D$33:$D$335, "Open Space", $G$33:$G$335, "=100")</f>
        <v>2</v>
      </c>
      <c r="H20" s="6">
        <f>SUMIF($D$33:$D$335, "Open Space", $H$33:$H$335)</f>
        <v>0.148016891649</v>
      </c>
      <c r="I20" s="7">
        <f>COUNTIFS($D$33:$D$335, "Open Space", $I$33:$I$335, "&gt;0")</f>
        <v>2</v>
      </c>
      <c r="J20" s="6">
        <f>SUMIF($D$33:$D$335, "Open Space", $J$33:$J$335)</f>
        <v>0.45312729604399998</v>
      </c>
      <c r="K20" s="7">
        <f>COUNTIFS($D$33:$D$335, "Open Space", $K$33:$K$335, "&gt;0")</f>
        <v>2</v>
      </c>
      <c r="L20" s="6">
        <f>SUMIF($D$33:$D$335, "Open Space", $L$33:$L$335)</f>
        <v>0.5678068684609</v>
      </c>
      <c r="M20" s="7">
        <f>COUNTIFS($D$33:$D$335, "Open Space", $M$33:$M$335, "&gt;0")</f>
        <v>3</v>
      </c>
      <c r="N20" s="6">
        <f>SUMIF($D$33:$D$335, "Open Space", $N$33:$N$335)</f>
        <v>0.64184684599999997</v>
      </c>
      <c r="O20" s="5">
        <f>COUNTIFS($D$33:$D$335, "Open Space", $O$33:$O$335, "&gt;0")</f>
        <v>5</v>
      </c>
      <c r="P20" s="6">
        <f>SUMIF($D$33:$D$335, "Open Space", $P$33:$P$335)</f>
        <v>0.282914846</v>
      </c>
      <c r="Q20" s="5">
        <f>COUNTIFS($D$33:$D$335, "Open Space", $Q$33:$Q$335, "&gt;0")</f>
        <v>4</v>
      </c>
      <c r="R20" s="6">
        <f>SUMIF($D$33:$D$335, "Open Space", $R$33:$R$335)</f>
        <v>0.120281686</v>
      </c>
      <c r="S20" s="5">
        <f>COUNTIFS($D$33:$D$335, "Open Space", $S$33:$S$335, "&gt;0")</f>
        <v>3</v>
      </c>
      <c r="T20" s="1"/>
      <c r="U20" s="1"/>
      <c r="V20" s="1"/>
      <c r="AA20" s="14"/>
    </row>
    <row r="21" spans="2:27" x14ac:dyDescent="0.2">
      <c r="C21" s="29" t="s">
        <v>664</v>
      </c>
      <c r="D21" s="5">
        <f>COUNTIF($D$33:$D$335, "Environment")</f>
        <v>9</v>
      </c>
      <c r="E21" s="6">
        <f>SUMIF($D$33:$D$335, "Environment", $E$33:$E$335)</f>
        <v>733.13095299999998</v>
      </c>
      <c r="F21" s="6">
        <f>SUMIF($D$33:$D$335, "Environment", $F$33:$F$335)</f>
        <v>716.01441407818129</v>
      </c>
      <c r="G21" s="7">
        <f>COUNTIFS($D$33:$D$335, "Environment", $G$33:$G$335, "=100")</f>
        <v>1</v>
      </c>
      <c r="H21" s="6">
        <f>SUMIF($D$33:$D$335, "Environment", $H$33:$H$335)</f>
        <v>1.2816899244759301</v>
      </c>
      <c r="I21" s="7">
        <f>COUNTIFS($D$33:$D$335, "Environment", $I$33:$I$335, "&gt;0")</f>
        <v>3</v>
      </c>
      <c r="J21" s="6">
        <f>SUMIF($D$33:$D$335, "Environment", $J$33:$J$335)</f>
        <v>1.9619380990297</v>
      </c>
      <c r="K21" s="7">
        <f>COUNTIFS($D$33:$D$335, "Environment", $K$33:$K$335, "&gt;0")</f>
        <v>2</v>
      </c>
      <c r="L21" s="6">
        <f>SUMIF($D$33:$D$335, "Environment", $L$33:$L$335)</f>
        <v>13.872910898313002</v>
      </c>
      <c r="M21" s="7">
        <f>COUNTIFS($D$33:$D$335, "Environment", $M$33:$M$335, "&gt;0")</f>
        <v>8</v>
      </c>
      <c r="N21" s="6">
        <f>SUMIF($D$33:$D$335, "Environment", $N$33:$N$335)</f>
        <v>32.810248268999999</v>
      </c>
      <c r="O21" s="5">
        <f>COUNTIFS($D$33:$D$335, "Environment", $O$33:$O$335, "&gt;0")</f>
        <v>9</v>
      </c>
      <c r="P21" s="6">
        <f>SUMIF($D$33:$D$335, "Environment", $P$33:$P$335)</f>
        <v>10.923491769000002</v>
      </c>
      <c r="Q21" s="5">
        <f>COUNTIFS($D$33:$D$335, "Environment", $Q$33:$Q$335, "&gt;0")</f>
        <v>9</v>
      </c>
      <c r="R21" s="6">
        <f>SUMIF($D$33:$D$335, "Environment", $R$33:$R$335)</f>
        <v>6.2250081000000002</v>
      </c>
      <c r="S21" s="5">
        <f>COUNTIFS($D$33:$D$335, "Environment", $S$33:$S$335, "&gt;0")</f>
        <v>8</v>
      </c>
      <c r="T21" s="1"/>
      <c r="U21" s="1"/>
      <c r="V21" s="1"/>
      <c r="AA21" s="14"/>
    </row>
    <row r="22" spans="2:27" x14ac:dyDescent="0.2">
      <c r="C22" s="29" t="s">
        <v>701</v>
      </c>
      <c r="D22" s="5">
        <f>COUNTIF($D$33:$D$335, "Hotels")</f>
        <v>1</v>
      </c>
      <c r="E22" s="6">
        <f>SUMIF($D$33:$D$335, "Hotels", $E$33:$E$335)</f>
        <v>0.355099</v>
      </c>
      <c r="F22" s="6">
        <f>SUMIF($D$33:$D$335, "Hotels", $F$33:$F$335)</f>
        <v>0.204765627605</v>
      </c>
      <c r="G22" s="7">
        <f>COUNTIFS($D$33:$D$335, "Hotels", $G$33:$G$335, "=100")</f>
        <v>0</v>
      </c>
      <c r="H22" s="6">
        <f>SUMIF($D$33:$D$335, "Hotels", $H$33:$H$335)</f>
        <v>6.0119081804400003E-2</v>
      </c>
      <c r="I22" s="7">
        <f>COUNTIFS($D$33:$D$335, "Hotels", $I$33:$I$335, "&gt;0")</f>
        <v>1</v>
      </c>
      <c r="J22" s="6">
        <f>SUMIF($D$33:$D$335, "Hotels", $J$33:$J$335)</f>
        <v>9.0214290590600002E-2</v>
      </c>
      <c r="K22" s="7">
        <f>COUNTIFS($D$33:$D$335, "Hotels", $K$33:$K$335, "&gt;0")</f>
        <v>1</v>
      </c>
      <c r="L22" s="6">
        <f>SUMIF($D$33:$D$335, "Hotels", $L$33:$L$335)</f>
        <v>0</v>
      </c>
      <c r="M22" s="7">
        <f>COUNTIFS($D$33:$D$335, "Hotels", $M$33:$M$335, "&gt;0")</f>
        <v>0</v>
      </c>
      <c r="N22" s="6">
        <f>SUMIF($D$33:$D$335, "Hotels", $N$33:$N$335)</f>
        <v>3.5612600000000001E-2</v>
      </c>
      <c r="O22" s="5">
        <f>COUNTIFS($D$33:$D$335, "Hotels", $O$33:$O$335, "&gt;0")</f>
        <v>1</v>
      </c>
      <c r="P22" s="6">
        <f>SUMIF($D$33:$D$335, "Hotels", $P$33:$P$335)</f>
        <v>0</v>
      </c>
      <c r="Q22" s="5">
        <f>COUNTIFS($D$33:$D$335, "Hotels", $Q$33:$Q$335, "&gt;0")</f>
        <v>0</v>
      </c>
      <c r="R22" s="6">
        <f>SUMIF($D$33:$D$335, "Hotels", $R$33:$R$335)</f>
        <v>0</v>
      </c>
      <c r="S22" s="5">
        <f>COUNTIFS($D$33:$D$335, "Hotels", $S$33:$S$335, "&gt;0")</f>
        <v>0</v>
      </c>
      <c r="T22" s="1"/>
      <c r="U22" s="1"/>
      <c r="V22" s="1"/>
      <c r="AA22" s="14"/>
    </row>
    <row r="23" spans="2:27" x14ac:dyDescent="0.2">
      <c r="C23" s="8" t="s">
        <v>17</v>
      </c>
      <c r="D23" s="9">
        <f>SUM(D13:D22)</f>
        <v>303</v>
      </c>
      <c r="E23" s="33">
        <f t="shared" ref="E23:S23" si="0">SUM(E13:E22)</f>
        <v>1465.4029115000001</v>
      </c>
      <c r="F23" s="33">
        <f t="shared" si="0"/>
        <v>1361.4302860309235</v>
      </c>
      <c r="G23" s="10">
        <f t="shared" si="0"/>
        <v>182</v>
      </c>
      <c r="H23" s="33">
        <f t="shared" si="0"/>
        <v>46.681192389426684</v>
      </c>
      <c r="I23" s="10">
        <f t="shared" si="0"/>
        <v>77</v>
      </c>
      <c r="J23" s="33">
        <f t="shared" si="0"/>
        <v>23.236998449701314</v>
      </c>
      <c r="K23" s="10">
        <f t="shared" si="0"/>
        <v>66</v>
      </c>
      <c r="L23" s="33">
        <f t="shared" si="0"/>
        <v>34.05443462994814</v>
      </c>
      <c r="M23" s="10">
        <f t="shared" si="0"/>
        <v>90</v>
      </c>
      <c r="N23" s="33">
        <f t="shared" si="0"/>
        <v>122.71214502319999</v>
      </c>
      <c r="O23" s="9">
        <f t="shared" si="0"/>
        <v>238</v>
      </c>
      <c r="P23" s="33">
        <f t="shared" si="0"/>
        <v>47.12299001240001</v>
      </c>
      <c r="Q23" s="9">
        <f t="shared" si="0"/>
        <v>177</v>
      </c>
      <c r="R23" s="33">
        <f t="shared" si="0"/>
        <v>28.033280158300002</v>
      </c>
      <c r="S23" s="9">
        <f t="shared" si="0"/>
        <v>138</v>
      </c>
      <c r="T23" s="1"/>
      <c r="U23" s="1"/>
      <c r="V23" s="1"/>
      <c r="AA23" s="14"/>
    </row>
    <row r="24" spans="2:27" x14ac:dyDescent="0.2">
      <c r="C24" s="19"/>
      <c r="AA24" s="14"/>
    </row>
    <row r="25" spans="2:27" ht="16.5" thickBot="1" x14ac:dyDescent="0.3">
      <c r="B25" s="2" t="s">
        <v>16</v>
      </c>
      <c r="C25" s="19"/>
      <c r="AA25" s="14"/>
    </row>
    <row r="26" spans="2:27" ht="14.25" customHeight="1" x14ac:dyDescent="0.2">
      <c r="B26" s="20" t="s">
        <v>11</v>
      </c>
      <c r="C26" s="53" t="s">
        <v>7</v>
      </c>
      <c r="AA26" s="14"/>
    </row>
    <row r="27" spans="2:27" ht="15" customHeight="1" x14ac:dyDescent="0.2">
      <c r="B27" s="26" t="s">
        <v>10</v>
      </c>
      <c r="C27" s="54"/>
      <c r="AA27" s="14"/>
    </row>
    <row r="28" spans="2:27" ht="18" x14ac:dyDescent="0.25">
      <c r="B28" s="21" t="s">
        <v>9</v>
      </c>
      <c r="C28" s="54"/>
      <c r="F28" s="24" t="s">
        <v>18</v>
      </c>
      <c r="AA28" s="14"/>
    </row>
    <row r="29" spans="2:27" ht="15" customHeight="1" x14ac:dyDescent="0.2">
      <c r="B29" s="22" t="s">
        <v>19</v>
      </c>
      <c r="C29" s="54"/>
      <c r="AA29" s="14"/>
    </row>
    <row r="30" spans="2:27" ht="18.75" customHeight="1" thickBot="1" x14ac:dyDescent="0.25">
      <c r="B30" s="23" t="s">
        <v>8</v>
      </c>
      <c r="C30" s="55"/>
      <c r="F30" s="56" t="s">
        <v>50</v>
      </c>
      <c r="G30" s="56"/>
      <c r="H30" s="56"/>
      <c r="I30" s="56"/>
      <c r="J30" s="56"/>
      <c r="K30" s="56"/>
      <c r="L30" s="56"/>
      <c r="M30" s="56"/>
      <c r="N30" s="56" t="s">
        <v>32</v>
      </c>
      <c r="O30" s="56"/>
      <c r="P30" s="56"/>
      <c r="Q30" s="56"/>
      <c r="R30" s="56"/>
      <c r="S30" s="56"/>
      <c r="W30" s="11"/>
      <c r="X30" s="11"/>
      <c r="Y30" s="11"/>
      <c r="Z30" s="11"/>
      <c r="AA30" s="11"/>
    </row>
    <row r="31" spans="2:27" ht="30" customHeight="1" x14ac:dyDescent="0.2">
      <c r="F31" s="56" t="s">
        <v>8</v>
      </c>
      <c r="G31" s="56"/>
      <c r="H31" s="56" t="s">
        <v>9</v>
      </c>
      <c r="I31" s="56"/>
      <c r="J31" s="56" t="s">
        <v>10</v>
      </c>
      <c r="K31" s="56"/>
      <c r="L31" s="56" t="s">
        <v>11</v>
      </c>
      <c r="M31" s="56"/>
      <c r="N31" s="50" t="s">
        <v>688</v>
      </c>
      <c r="O31" s="52"/>
      <c r="P31" s="50" t="s">
        <v>689</v>
      </c>
      <c r="Q31" s="52"/>
      <c r="R31" s="50" t="s">
        <v>690</v>
      </c>
      <c r="S31" s="52"/>
      <c r="W31" s="11"/>
      <c r="X31" s="11"/>
      <c r="Y31" s="11"/>
      <c r="Z31" s="11"/>
      <c r="AA31" s="11"/>
    </row>
    <row r="32" spans="2:27" ht="33" customHeight="1" x14ac:dyDescent="0.2">
      <c r="B32" s="12" t="s">
        <v>20</v>
      </c>
      <c r="C32" s="12" t="s">
        <v>21</v>
      </c>
      <c r="D32" s="12" t="s">
        <v>49</v>
      </c>
      <c r="E32" s="12" t="s">
        <v>13</v>
      </c>
      <c r="F32" s="12" t="s">
        <v>13</v>
      </c>
      <c r="G32" s="12" t="s">
        <v>22</v>
      </c>
      <c r="H32" s="12" t="s">
        <v>13</v>
      </c>
      <c r="I32" s="12" t="s">
        <v>22</v>
      </c>
      <c r="J32" s="12" t="s">
        <v>13</v>
      </c>
      <c r="K32" s="28" t="s">
        <v>22</v>
      </c>
      <c r="L32" s="12" t="s">
        <v>13</v>
      </c>
      <c r="M32" s="12" t="s">
        <v>22</v>
      </c>
      <c r="N32" s="12" t="s">
        <v>13</v>
      </c>
      <c r="O32" s="12" t="s">
        <v>22</v>
      </c>
      <c r="P32" s="12" t="s">
        <v>13</v>
      </c>
      <c r="Q32" s="12" t="s">
        <v>22</v>
      </c>
      <c r="R32" s="12" t="s">
        <v>13</v>
      </c>
      <c r="S32" s="12" t="s">
        <v>22</v>
      </c>
      <c r="T32" s="12" t="s">
        <v>30</v>
      </c>
      <c r="U32" s="46" t="s">
        <v>687</v>
      </c>
      <c r="V32" s="12" t="s">
        <v>33</v>
      </c>
      <c r="W32" s="12" t="s">
        <v>686</v>
      </c>
      <c r="X32" s="37" t="s">
        <v>48</v>
      </c>
      <c r="Y32" s="38" t="s">
        <v>53</v>
      </c>
      <c r="Z32" s="39" t="s">
        <v>34</v>
      </c>
      <c r="AA32" s="12" t="s">
        <v>52</v>
      </c>
    </row>
    <row r="33" spans="2:27" ht="25.5" x14ac:dyDescent="0.2">
      <c r="B33" s="13" t="str">
        <f>Calculations!A2</f>
        <v>P001</v>
      </c>
      <c r="C33" s="13" t="str">
        <f>Calculations!B2</f>
        <v>Land off South Valley Drive</v>
      </c>
      <c r="D33" s="13" t="str">
        <f>Calculations!C2</f>
        <v>Residential</v>
      </c>
      <c r="E33" s="49">
        <f>Calculations!D2</f>
        <v>2.7475700000000001</v>
      </c>
      <c r="F33" s="49">
        <f>Calculations!H2</f>
        <v>2.6980323991618</v>
      </c>
      <c r="G33" s="49">
        <f>Calculations!L2</f>
        <v>98.19703953536397</v>
      </c>
      <c r="H33" s="49">
        <f>Calculations!G2</f>
        <v>0</v>
      </c>
      <c r="I33" s="49">
        <f>Calculations!K2</f>
        <v>0</v>
      </c>
      <c r="J33" s="49">
        <f>Calculations!F2</f>
        <v>0</v>
      </c>
      <c r="K33" s="49">
        <f>Calculations!J2</f>
        <v>0</v>
      </c>
      <c r="L33" s="49">
        <f>Calculations!E2</f>
        <v>4.9537600838199997E-2</v>
      </c>
      <c r="M33" s="49">
        <f>Calculations!I2</f>
        <v>1.8029604646360238</v>
      </c>
      <c r="N33" s="49">
        <f>Calculations!Q2</f>
        <v>3.2855700000000002E-2</v>
      </c>
      <c r="O33" s="49">
        <f>Calculations!V2</f>
        <v>1.1958093879318816</v>
      </c>
      <c r="P33" s="49">
        <f>Calculations!O2</f>
        <v>0</v>
      </c>
      <c r="Q33" s="49">
        <f>Calculations!T2</f>
        <v>0</v>
      </c>
      <c r="R33" s="49">
        <f>Calculations!M2</f>
        <v>0</v>
      </c>
      <c r="S33" s="49">
        <f>Calculations!R2</f>
        <v>0</v>
      </c>
      <c r="T33" s="27" t="s">
        <v>669</v>
      </c>
      <c r="U33" s="48" t="s">
        <v>694</v>
      </c>
      <c r="V33" s="27" t="s">
        <v>666</v>
      </c>
      <c r="W33" s="25" t="s">
        <v>673</v>
      </c>
      <c r="X33" s="34" t="s">
        <v>674</v>
      </c>
      <c r="Y33" s="34" t="s">
        <v>682</v>
      </c>
      <c r="Z33" s="34"/>
      <c r="AA33" s="13"/>
    </row>
    <row r="34" spans="2:27" x14ac:dyDescent="0.2">
      <c r="B34" s="13" t="str">
        <f>Calculations!A3</f>
        <v>P002</v>
      </c>
      <c r="C34" s="13" t="str">
        <f>Calculations!B3</f>
        <v>Lidgett Triangle</v>
      </c>
      <c r="D34" s="13" t="str">
        <f>Calculations!C3</f>
        <v>Mixed Use</v>
      </c>
      <c r="E34" s="49">
        <f>Calculations!D3</f>
        <v>5.0774999999999997</v>
      </c>
      <c r="F34" s="49">
        <f>Calculations!H3</f>
        <v>5.0774999999999997</v>
      </c>
      <c r="G34" s="49">
        <f>Calculations!L3</f>
        <v>100</v>
      </c>
      <c r="H34" s="49">
        <f>Calculations!G3</f>
        <v>0</v>
      </c>
      <c r="I34" s="49">
        <f>Calculations!K3</f>
        <v>0</v>
      </c>
      <c r="J34" s="49">
        <f>Calculations!F3</f>
        <v>0</v>
      </c>
      <c r="K34" s="49">
        <f>Calculations!J3</f>
        <v>0</v>
      </c>
      <c r="L34" s="49">
        <f>Calculations!E3</f>
        <v>0</v>
      </c>
      <c r="M34" s="49">
        <f>Calculations!I3</f>
        <v>0</v>
      </c>
      <c r="N34" s="49">
        <f>Calculations!Q3</f>
        <v>4.6256038999999999E-2</v>
      </c>
      <c r="O34" s="49">
        <f>Calculations!V3</f>
        <v>0.9110002757262432</v>
      </c>
      <c r="P34" s="49">
        <f>Calculations!O3</f>
        <v>1.9949390000000003E-3</v>
      </c>
      <c r="Q34" s="49">
        <f>Calculations!T3</f>
        <v>3.9289788281634666E-2</v>
      </c>
      <c r="R34" s="49">
        <f>Calculations!M3</f>
        <v>1.38477E-3</v>
      </c>
      <c r="S34" s="49">
        <f>Calculations!R3</f>
        <v>2.7272673559822751E-2</v>
      </c>
      <c r="T34" s="27" t="s">
        <v>669</v>
      </c>
      <c r="U34" s="27" t="s">
        <v>692</v>
      </c>
      <c r="V34" s="27" t="s">
        <v>666</v>
      </c>
      <c r="W34" s="25" t="s">
        <v>676</v>
      </c>
      <c r="X34" s="34" t="s">
        <v>677</v>
      </c>
      <c r="Y34" s="34" t="s">
        <v>683</v>
      </c>
      <c r="Z34" s="34"/>
      <c r="AA34" s="25"/>
    </row>
    <row r="35" spans="2:27" ht="25.5" x14ac:dyDescent="0.2">
      <c r="B35" s="13" t="str">
        <f>Calculations!A4</f>
        <v>P003</v>
      </c>
      <c r="C35" s="13" t="str">
        <f>Calculations!B4</f>
        <v>Barnfield</v>
      </c>
      <c r="D35" s="13" t="str">
        <f>Calculations!C4</f>
        <v>Residential</v>
      </c>
      <c r="E35" s="49">
        <f>Calculations!D4</f>
        <v>1.16083</v>
      </c>
      <c r="F35" s="49">
        <f>Calculations!H4</f>
        <v>0.7272647413976</v>
      </c>
      <c r="G35" s="49">
        <f>Calculations!L4</f>
        <v>62.650408879646456</v>
      </c>
      <c r="H35" s="49">
        <f>Calculations!G4</f>
        <v>2.83614752134E-2</v>
      </c>
      <c r="I35" s="49">
        <f>Calculations!K4</f>
        <v>2.4432066033269297</v>
      </c>
      <c r="J35" s="49">
        <f>Calculations!F4</f>
        <v>0.40520378338899998</v>
      </c>
      <c r="K35" s="49">
        <f>Calculations!J4</f>
        <v>34.906384517026609</v>
      </c>
      <c r="L35" s="49">
        <f>Calculations!E4</f>
        <v>0</v>
      </c>
      <c r="M35" s="49">
        <f>Calculations!I4</f>
        <v>0</v>
      </c>
      <c r="N35" s="49">
        <f>Calculations!Q4</f>
        <v>0.188475</v>
      </c>
      <c r="O35" s="49">
        <f>Calculations!V4</f>
        <v>16.236227526855785</v>
      </c>
      <c r="P35" s="49">
        <f>Calculations!O4</f>
        <v>2.3599999999999999E-2</v>
      </c>
      <c r="Q35" s="49">
        <f>Calculations!T4</f>
        <v>2.0330280919686774</v>
      </c>
      <c r="R35" s="49">
        <f>Calculations!M4</f>
        <v>0</v>
      </c>
      <c r="S35" s="49">
        <f>Calculations!R4</f>
        <v>0</v>
      </c>
      <c r="T35" s="27" t="s">
        <v>669</v>
      </c>
      <c r="U35" s="48" t="s">
        <v>694</v>
      </c>
      <c r="V35" s="27" t="s">
        <v>666</v>
      </c>
      <c r="W35" s="25" t="s">
        <v>672</v>
      </c>
      <c r="X35" s="34" t="s">
        <v>680</v>
      </c>
      <c r="Y35" s="34" t="s">
        <v>681</v>
      </c>
      <c r="Z35" s="34"/>
      <c r="AA35" s="13"/>
    </row>
    <row r="36" spans="2:27" ht="25.5" x14ac:dyDescent="0.2">
      <c r="B36" s="13" t="str">
        <f>Calculations!A5</f>
        <v>P004</v>
      </c>
      <c r="C36" s="13" t="str">
        <f>Calculations!B5</f>
        <v>Land south of Quernmore Drive</v>
      </c>
      <c r="D36" s="13" t="str">
        <f>Calculations!C5</f>
        <v>Residential</v>
      </c>
      <c r="E36" s="49">
        <f>Calculations!D5</f>
        <v>1.97733</v>
      </c>
      <c r="F36" s="49">
        <f>Calculations!H5</f>
        <v>1.9341569148591999</v>
      </c>
      <c r="G36" s="49">
        <f>Calculations!L5</f>
        <v>97.816596868464032</v>
      </c>
      <c r="H36" s="49">
        <f>Calculations!G5</f>
        <v>0</v>
      </c>
      <c r="I36" s="49">
        <f>Calculations!K5</f>
        <v>0</v>
      </c>
      <c r="J36" s="49">
        <f>Calculations!F5</f>
        <v>0</v>
      </c>
      <c r="K36" s="49">
        <f>Calculations!J5</f>
        <v>0</v>
      </c>
      <c r="L36" s="49">
        <f>Calculations!E5</f>
        <v>4.3173085140799997E-2</v>
      </c>
      <c r="M36" s="49">
        <f>Calculations!I5</f>
        <v>2.1834031315359601</v>
      </c>
      <c r="N36" s="49">
        <f>Calculations!Q5</f>
        <v>3.4884699999999998E-2</v>
      </c>
      <c r="O36" s="49">
        <f>Calculations!V5</f>
        <v>1.7642325762518143</v>
      </c>
      <c r="P36" s="49">
        <f>Calculations!O5</f>
        <v>0</v>
      </c>
      <c r="Q36" s="49">
        <f>Calculations!T5</f>
        <v>0</v>
      </c>
      <c r="R36" s="49">
        <f>Calculations!M5</f>
        <v>0</v>
      </c>
      <c r="S36" s="49">
        <f>Calculations!R5</f>
        <v>0</v>
      </c>
      <c r="T36" s="27" t="s">
        <v>669</v>
      </c>
      <c r="U36" s="48" t="s">
        <v>694</v>
      </c>
      <c r="V36" s="27" t="s">
        <v>666</v>
      </c>
      <c r="W36" s="25" t="s">
        <v>673</v>
      </c>
      <c r="X36" s="34" t="s">
        <v>674</v>
      </c>
      <c r="Y36" s="34" t="s">
        <v>682</v>
      </c>
      <c r="Z36" s="34"/>
      <c r="AA36" s="13"/>
    </row>
    <row r="37" spans="2:27" x14ac:dyDescent="0.2">
      <c r="B37" s="13" t="str">
        <f>Calculations!A6</f>
        <v>P005</v>
      </c>
      <c r="C37" s="13" t="str">
        <f>Calculations!B6</f>
        <v>Land between Skipton Old Road and Castle Road</v>
      </c>
      <c r="D37" s="13" t="str">
        <f>Calculations!C6</f>
        <v>Mixed Use</v>
      </c>
      <c r="E37" s="49">
        <f>Calculations!D6</f>
        <v>9.4411900000000006</v>
      </c>
      <c r="F37" s="49">
        <f>Calculations!H6</f>
        <v>9.4411900000000006</v>
      </c>
      <c r="G37" s="49">
        <f>Calculations!L6</f>
        <v>100</v>
      </c>
      <c r="H37" s="49">
        <f>Calculations!G6</f>
        <v>0</v>
      </c>
      <c r="I37" s="49">
        <f>Calculations!K6</f>
        <v>0</v>
      </c>
      <c r="J37" s="49">
        <f>Calculations!F6</f>
        <v>0</v>
      </c>
      <c r="K37" s="49">
        <f>Calculations!J6</f>
        <v>0</v>
      </c>
      <c r="L37" s="49">
        <f>Calculations!E6</f>
        <v>0</v>
      </c>
      <c r="M37" s="49">
        <f>Calculations!I6</f>
        <v>0</v>
      </c>
      <c r="N37" s="49">
        <f>Calculations!Q6</f>
        <v>0.10514188000000001</v>
      </c>
      <c r="O37" s="49">
        <f>Calculations!V6</f>
        <v>1.1136507156407189</v>
      </c>
      <c r="P37" s="49">
        <f>Calculations!O6</f>
        <v>2.062978E-2</v>
      </c>
      <c r="Q37" s="49">
        <f>Calculations!T6</f>
        <v>0.21850826008162105</v>
      </c>
      <c r="R37" s="49">
        <f>Calculations!M6</f>
        <v>1.67076E-2</v>
      </c>
      <c r="S37" s="49">
        <f>Calculations!R6</f>
        <v>0.17696498005018432</v>
      </c>
      <c r="T37" s="27" t="s">
        <v>669</v>
      </c>
      <c r="U37" s="27" t="s">
        <v>692</v>
      </c>
      <c r="V37" s="27" t="s">
        <v>666</v>
      </c>
      <c r="W37" s="25" t="s">
        <v>676</v>
      </c>
      <c r="X37" s="34" t="s">
        <v>677</v>
      </c>
      <c r="Y37" s="34" t="s">
        <v>683</v>
      </c>
      <c r="Z37" s="34"/>
      <c r="AA37" s="13"/>
    </row>
    <row r="38" spans="2:27" x14ac:dyDescent="0.2">
      <c r="B38" s="13" t="str">
        <f>Calculations!A7</f>
        <v>P006</v>
      </c>
      <c r="C38" s="13" t="str">
        <f>Calculations!B7</f>
        <v>Land off Red Lane</v>
      </c>
      <c r="D38" s="13" t="str">
        <f>Calculations!C7</f>
        <v>Residential</v>
      </c>
      <c r="E38" s="49">
        <f>Calculations!D7</f>
        <v>1.1043099999999999</v>
      </c>
      <c r="F38" s="49">
        <f>Calculations!H7</f>
        <v>1.1043099999999999</v>
      </c>
      <c r="G38" s="49">
        <f>Calculations!L7</f>
        <v>100</v>
      </c>
      <c r="H38" s="49">
        <f>Calculations!G7</f>
        <v>0</v>
      </c>
      <c r="I38" s="49">
        <f>Calculations!K7</f>
        <v>0</v>
      </c>
      <c r="J38" s="49">
        <f>Calculations!F7</f>
        <v>0</v>
      </c>
      <c r="K38" s="49">
        <f>Calculations!J7</f>
        <v>0</v>
      </c>
      <c r="L38" s="49">
        <f>Calculations!E7</f>
        <v>0</v>
      </c>
      <c r="M38" s="49">
        <f>Calculations!I7</f>
        <v>0</v>
      </c>
      <c r="N38" s="49">
        <f>Calculations!Q7</f>
        <v>0</v>
      </c>
      <c r="O38" s="49">
        <f>Calculations!V7</f>
        <v>0</v>
      </c>
      <c r="P38" s="49">
        <f>Calculations!O7</f>
        <v>0</v>
      </c>
      <c r="Q38" s="49">
        <f>Calculations!T7</f>
        <v>0</v>
      </c>
      <c r="R38" s="49">
        <f>Calculations!M7</f>
        <v>0</v>
      </c>
      <c r="S38" s="49">
        <f>Calculations!R7</f>
        <v>0</v>
      </c>
      <c r="T38" s="27" t="s">
        <v>669</v>
      </c>
      <c r="U38" s="27" t="s">
        <v>692</v>
      </c>
      <c r="V38" s="27" t="s">
        <v>666</v>
      </c>
      <c r="W38" s="25" t="s">
        <v>678</v>
      </c>
      <c r="X38" s="34" t="s">
        <v>679</v>
      </c>
      <c r="Y38" s="34" t="s">
        <v>684</v>
      </c>
      <c r="Z38" s="34"/>
      <c r="AA38" s="13"/>
    </row>
    <row r="39" spans="2:27" x14ac:dyDescent="0.2">
      <c r="B39" s="13" t="str">
        <f>Calculations!A8</f>
        <v>P007</v>
      </c>
      <c r="C39" s="13" t="str">
        <f>Calculations!B8</f>
        <v>Land off The Meadows</v>
      </c>
      <c r="D39" s="13" t="str">
        <f>Calculations!C8</f>
        <v>Residential</v>
      </c>
      <c r="E39" s="49">
        <f>Calculations!D8</f>
        <v>1.41134</v>
      </c>
      <c r="F39" s="49">
        <f>Calculations!H8</f>
        <v>1.41134</v>
      </c>
      <c r="G39" s="49">
        <f>Calculations!L8</f>
        <v>100</v>
      </c>
      <c r="H39" s="49">
        <f>Calculations!G8</f>
        <v>0</v>
      </c>
      <c r="I39" s="49">
        <f>Calculations!K8</f>
        <v>0</v>
      </c>
      <c r="J39" s="49">
        <f>Calculations!F8</f>
        <v>0</v>
      </c>
      <c r="K39" s="49">
        <f>Calculations!J8</f>
        <v>0</v>
      </c>
      <c r="L39" s="49">
        <f>Calculations!E8</f>
        <v>0</v>
      </c>
      <c r="M39" s="49">
        <f>Calculations!I8</f>
        <v>0</v>
      </c>
      <c r="N39" s="49">
        <f>Calculations!Q8</f>
        <v>5.2828699999999999E-2</v>
      </c>
      <c r="O39" s="49">
        <f>Calculations!V8</f>
        <v>3.7431589836609178</v>
      </c>
      <c r="P39" s="49">
        <f>Calculations!O8</f>
        <v>2.7882799999999999E-2</v>
      </c>
      <c r="Q39" s="49">
        <f>Calculations!T8</f>
        <v>1.9756260008219138</v>
      </c>
      <c r="R39" s="49">
        <f>Calculations!M8</f>
        <v>1.0682499999999999E-2</v>
      </c>
      <c r="S39" s="49">
        <f>Calculations!R8</f>
        <v>0.75690478552297813</v>
      </c>
      <c r="T39" s="27" t="s">
        <v>669</v>
      </c>
      <c r="U39" s="27" t="s">
        <v>692</v>
      </c>
      <c r="V39" s="27" t="s">
        <v>666</v>
      </c>
      <c r="W39" s="25" t="s">
        <v>676</v>
      </c>
      <c r="X39" s="34" t="s">
        <v>677</v>
      </c>
      <c r="Y39" s="34" t="s">
        <v>683</v>
      </c>
      <c r="Z39" s="34"/>
      <c r="AA39" s="13"/>
    </row>
    <row r="40" spans="2:27" x14ac:dyDescent="0.2">
      <c r="B40" s="13" t="str">
        <f>Calculations!A9</f>
        <v>P008</v>
      </c>
      <c r="C40" s="13" t="str">
        <f>Calculations!B9</f>
        <v>Land at Great House Farm</v>
      </c>
      <c r="D40" s="13" t="str">
        <f>Calculations!C9</f>
        <v>Residential</v>
      </c>
      <c r="E40" s="49">
        <f>Calculations!D9</f>
        <v>9.9190799999999992</v>
      </c>
      <c r="F40" s="49">
        <f>Calculations!H9</f>
        <v>9.9190799999999992</v>
      </c>
      <c r="G40" s="49">
        <f>Calculations!L9</f>
        <v>100</v>
      </c>
      <c r="H40" s="49">
        <f>Calculations!G9</f>
        <v>0</v>
      </c>
      <c r="I40" s="49">
        <f>Calculations!K9</f>
        <v>0</v>
      </c>
      <c r="J40" s="49">
        <f>Calculations!F9</f>
        <v>0</v>
      </c>
      <c r="K40" s="49">
        <f>Calculations!J9</f>
        <v>0</v>
      </c>
      <c r="L40" s="49">
        <f>Calculations!E9</f>
        <v>0</v>
      </c>
      <c r="M40" s="49">
        <f>Calculations!I9</f>
        <v>0</v>
      </c>
      <c r="N40" s="49">
        <f>Calculations!Q9</f>
        <v>0.14743439999999999</v>
      </c>
      <c r="O40" s="49">
        <f>Calculations!V9</f>
        <v>1.4863717199578994</v>
      </c>
      <c r="P40" s="49">
        <f>Calculations!O9</f>
        <v>5.4380400000000002E-2</v>
      </c>
      <c r="Q40" s="49">
        <f>Calculations!T9</f>
        <v>0.54824036100122198</v>
      </c>
      <c r="R40" s="49">
        <f>Calculations!M9</f>
        <v>2.1717500000000001E-2</v>
      </c>
      <c r="S40" s="49">
        <f>Calculations!R9</f>
        <v>0.21894671683260949</v>
      </c>
      <c r="T40" s="27" t="s">
        <v>669</v>
      </c>
      <c r="U40" s="27" t="s">
        <v>692</v>
      </c>
      <c r="V40" s="27" t="s">
        <v>666</v>
      </c>
      <c r="W40" s="25" t="s">
        <v>676</v>
      </c>
      <c r="X40" s="34" t="s">
        <v>677</v>
      </c>
      <c r="Y40" s="34" t="s">
        <v>683</v>
      </c>
      <c r="Z40" s="34"/>
      <c r="AA40" s="13"/>
    </row>
    <row r="41" spans="2:27" x14ac:dyDescent="0.2">
      <c r="B41" s="13" t="str">
        <f>Calculations!A10</f>
        <v>P009</v>
      </c>
      <c r="C41" s="13" t="str">
        <f>Calculations!B10</f>
        <v>Land off Windermere Avenue</v>
      </c>
      <c r="D41" s="13" t="str">
        <f>Calculations!C10</f>
        <v>Mixed Use</v>
      </c>
      <c r="E41" s="49">
        <f>Calculations!D10</f>
        <v>3.94536</v>
      </c>
      <c r="F41" s="49">
        <f>Calculations!H10</f>
        <v>3.94536</v>
      </c>
      <c r="G41" s="49">
        <f>Calculations!L10</f>
        <v>100</v>
      </c>
      <c r="H41" s="49">
        <f>Calculations!G10</f>
        <v>0</v>
      </c>
      <c r="I41" s="49">
        <f>Calculations!K10</f>
        <v>0</v>
      </c>
      <c r="J41" s="49">
        <f>Calculations!F10</f>
        <v>0</v>
      </c>
      <c r="K41" s="49">
        <f>Calculations!J10</f>
        <v>0</v>
      </c>
      <c r="L41" s="49">
        <f>Calculations!E10</f>
        <v>0</v>
      </c>
      <c r="M41" s="49">
        <f>Calculations!I10</f>
        <v>0</v>
      </c>
      <c r="N41" s="49">
        <f>Calculations!Q10</f>
        <v>7.8894335900000001E-2</v>
      </c>
      <c r="O41" s="49">
        <f>Calculations!V10</f>
        <v>1.9996739435691548</v>
      </c>
      <c r="P41" s="49">
        <f>Calculations!O10</f>
        <v>2.03367359E-2</v>
      </c>
      <c r="Q41" s="49">
        <f>Calculations!T10</f>
        <v>0.51545957529857866</v>
      </c>
      <c r="R41" s="49">
        <f>Calculations!M10</f>
        <v>7.2835899999999998E-5</v>
      </c>
      <c r="S41" s="49">
        <f>Calculations!R10</f>
        <v>1.8461154368676115E-3</v>
      </c>
      <c r="T41" s="27" t="s">
        <v>669</v>
      </c>
      <c r="U41" s="27" t="s">
        <v>692</v>
      </c>
      <c r="V41" s="27" t="s">
        <v>666</v>
      </c>
      <c r="W41" s="25" t="s">
        <v>676</v>
      </c>
      <c r="X41" s="34" t="s">
        <v>677</v>
      </c>
      <c r="Y41" s="34" t="s">
        <v>683</v>
      </c>
      <c r="Z41" s="34"/>
      <c r="AA41" s="13"/>
    </row>
    <row r="42" spans="2:27" x14ac:dyDescent="0.2">
      <c r="B42" s="13" t="str">
        <f>Calculations!A11</f>
        <v>P010</v>
      </c>
      <c r="C42" s="13" t="str">
        <f>Calculations!B11</f>
        <v>Land at Wapping</v>
      </c>
      <c r="D42" s="13" t="str">
        <f>Calculations!C11</f>
        <v>Residential</v>
      </c>
      <c r="E42" s="49">
        <f>Calculations!D11</f>
        <v>1.0621700000000001</v>
      </c>
      <c r="F42" s="49">
        <f>Calculations!H11</f>
        <v>1.0621700000000001</v>
      </c>
      <c r="G42" s="49">
        <f>Calculations!L11</f>
        <v>100</v>
      </c>
      <c r="H42" s="49">
        <f>Calculations!G11</f>
        <v>0</v>
      </c>
      <c r="I42" s="49">
        <f>Calculations!K11</f>
        <v>0</v>
      </c>
      <c r="J42" s="49">
        <f>Calculations!F11</f>
        <v>0</v>
      </c>
      <c r="K42" s="49">
        <f>Calculations!J11</f>
        <v>0</v>
      </c>
      <c r="L42" s="49">
        <f>Calculations!E11</f>
        <v>0</v>
      </c>
      <c r="M42" s="49">
        <f>Calculations!I11</f>
        <v>0</v>
      </c>
      <c r="N42" s="49">
        <f>Calculations!Q11</f>
        <v>0.1455051</v>
      </c>
      <c r="O42" s="49">
        <f>Calculations!V11</f>
        <v>13.698852349435588</v>
      </c>
      <c r="P42" s="49">
        <f>Calculations!O11</f>
        <v>7.1867E-2</v>
      </c>
      <c r="Q42" s="49">
        <f>Calculations!T11</f>
        <v>6.7660543980718719</v>
      </c>
      <c r="R42" s="49">
        <f>Calculations!M11</f>
        <v>2.7164799999999999E-2</v>
      </c>
      <c r="S42" s="49">
        <f>Calculations!R11</f>
        <v>2.5574813824529028</v>
      </c>
      <c r="T42" s="27" t="s">
        <v>669</v>
      </c>
      <c r="U42" s="27" t="s">
        <v>692</v>
      </c>
      <c r="V42" s="27" t="s">
        <v>666</v>
      </c>
      <c r="W42" s="25" t="s">
        <v>676</v>
      </c>
      <c r="X42" s="34" t="s">
        <v>677</v>
      </c>
      <c r="Y42" s="34" t="s">
        <v>683</v>
      </c>
      <c r="Z42" s="34"/>
      <c r="AA42" s="13"/>
    </row>
    <row r="43" spans="2:27" ht="25.5" x14ac:dyDescent="0.2">
      <c r="B43" s="13" t="str">
        <f>Calculations!A12</f>
        <v>P011</v>
      </c>
      <c r="C43" s="13" t="str">
        <f>Calculations!B12</f>
        <v>Former Richard Street Nurseries</v>
      </c>
      <c r="D43" s="13" t="str">
        <f>Calculations!C12</f>
        <v>Residential</v>
      </c>
      <c r="E43" s="49">
        <f>Calculations!D12</f>
        <v>0.98686600000000002</v>
      </c>
      <c r="F43" s="49">
        <f>Calculations!H12</f>
        <v>0.96118615265440011</v>
      </c>
      <c r="G43" s="49">
        <f>Calculations!L12</f>
        <v>97.397838475983576</v>
      </c>
      <c r="H43" s="49">
        <f>Calculations!G12</f>
        <v>1.0617045576E-2</v>
      </c>
      <c r="I43" s="49">
        <f>Calculations!K12</f>
        <v>1.0758345688269733</v>
      </c>
      <c r="J43" s="49">
        <f>Calculations!F12</f>
        <v>1.5062801769600001E-2</v>
      </c>
      <c r="K43" s="49">
        <f>Calculations!J12</f>
        <v>1.5263269551894583</v>
      </c>
      <c r="L43" s="49">
        <f>Calculations!E12</f>
        <v>0</v>
      </c>
      <c r="M43" s="49">
        <f>Calculations!I12</f>
        <v>0</v>
      </c>
      <c r="N43" s="49">
        <f>Calculations!Q12</f>
        <v>4.7312101000000002E-2</v>
      </c>
      <c r="O43" s="49">
        <f>Calculations!V12</f>
        <v>4.7941768183319722</v>
      </c>
      <c r="P43" s="49">
        <f>Calculations!O12</f>
        <v>3.2820100000000002E-4</v>
      </c>
      <c r="Q43" s="49">
        <f>Calculations!T12</f>
        <v>3.3256896073023089E-2</v>
      </c>
      <c r="R43" s="49">
        <f>Calculations!M12</f>
        <v>0</v>
      </c>
      <c r="S43" s="49">
        <f>Calculations!R12</f>
        <v>0</v>
      </c>
      <c r="T43" s="27" t="s">
        <v>669</v>
      </c>
      <c r="U43" s="48" t="s">
        <v>694</v>
      </c>
      <c r="V43" s="27" t="s">
        <v>666</v>
      </c>
      <c r="W43" s="25" t="s">
        <v>673</v>
      </c>
      <c r="X43" s="34" t="s">
        <v>674</v>
      </c>
      <c r="Y43" s="34" t="s">
        <v>682</v>
      </c>
      <c r="Z43" s="34"/>
      <c r="AA43" s="13"/>
    </row>
    <row r="44" spans="2:27" x14ac:dyDescent="0.2">
      <c r="B44" s="13" t="str">
        <f>Calculations!A13</f>
        <v>P012</v>
      </c>
      <c r="C44" s="13" t="str">
        <f>Calculations!B13</f>
        <v>Former builders yard off Gillians Lane</v>
      </c>
      <c r="D44" s="13" t="str">
        <f>Calculations!C13</f>
        <v>Residential</v>
      </c>
      <c r="E44" s="49">
        <f>Calculations!D13</f>
        <v>6.0518099999999998E-2</v>
      </c>
      <c r="F44" s="49">
        <f>Calculations!H13</f>
        <v>6.0518099999999998E-2</v>
      </c>
      <c r="G44" s="49">
        <f>Calculations!L13</f>
        <v>100</v>
      </c>
      <c r="H44" s="49">
        <f>Calculations!G13</f>
        <v>0</v>
      </c>
      <c r="I44" s="49">
        <f>Calculations!K13</f>
        <v>0</v>
      </c>
      <c r="J44" s="49">
        <f>Calculations!F13</f>
        <v>0</v>
      </c>
      <c r="K44" s="49">
        <f>Calculations!J13</f>
        <v>0</v>
      </c>
      <c r="L44" s="49">
        <f>Calculations!E13</f>
        <v>0</v>
      </c>
      <c r="M44" s="49">
        <f>Calculations!I13</f>
        <v>0</v>
      </c>
      <c r="N44" s="49">
        <f>Calculations!Q13</f>
        <v>9.7469400000000008E-3</v>
      </c>
      <c r="O44" s="49">
        <f>Calculations!V13</f>
        <v>16.10582619084208</v>
      </c>
      <c r="P44" s="49">
        <f>Calculations!O13</f>
        <v>2.3017900000000002E-3</v>
      </c>
      <c r="Q44" s="49">
        <f>Calculations!T13</f>
        <v>3.8034736715131507</v>
      </c>
      <c r="R44" s="49">
        <f>Calculations!M13</f>
        <v>0</v>
      </c>
      <c r="S44" s="49">
        <f>Calculations!R13</f>
        <v>0</v>
      </c>
      <c r="T44" s="27" t="s">
        <v>669</v>
      </c>
      <c r="U44" s="27" t="s">
        <v>692</v>
      </c>
      <c r="V44" s="27" t="s">
        <v>666</v>
      </c>
      <c r="W44" s="25" t="s">
        <v>676</v>
      </c>
      <c r="X44" s="34" t="s">
        <v>677</v>
      </c>
      <c r="Y44" s="34" t="s">
        <v>683</v>
      </c>
      <c r="Z44" s="34"/>
      <c r="AA44" s="13"/>
    </row>
    <row r="45" spans="2:27" ht="38.25" x14ac:dyDescent="0.2">
      <c r="B45" s="13" t="str">
        <f>Calculations!A14</f>
        <v>P013</v>
      </c>
      <c r="C45" s="13" t="str">
        <f>Calculations!B14</f>
        <v>Land north of West Craven Business Park</v>
      </c>
      <c r="D45" s="13" t="str">
        <f>Calculations!C14</f>
        <v>Employment</v>
      </c>
      <c r="E45" s="49">
        <f>Calculations!D14</f>
        <v>10.906599999999999</v>
      </c>
      <c r="F45" s="49">
        <f>Calculations!H14</f>
        <v>9.0635688746879985</v>
      </c>
      <c r="G45" s="49">
        <f>Calculations!L14</f>
        <v>83.101689570425236</v>
      </c>
      <c r="H45" s="49">
        <f>Calculations!G14</f>
        <v>9.1741925099499994E-2</v>
      </c>
      <c r="I45" s="49">
        <f>Calculations!K14</f>
        <v>0.84115971154621971</v>
      </c>
      <c r="J45" s="49">
        <f>Calculations!F14</f>
        <v>9.97358461325E-2</v>
      </c>
      <c r="K45" s="49">
        <f>Calculations!J14</f>
        <v>0.91445405655749734</v>
      </c>
      <c r="L45" s="49">
        <f>Calculations!E14</f>
        <v>1.65155335408</v>
      </c>
      <c r="M45" s="49">
        <f>Calculations!I14</f>
        <v>15.142696661471037</v>
      </c>
      <c r="N45" s="49">
        <f>Calculations!Q14</f>
        <v>2.5724289999999996</v>
      </c>
      <c r="O45" s="49">
        <f>Calculations!V14</f>
        <v>23.585984633157903</v>
      </c>
      <c r="P45" s="49">
        <f>Calculations!O14</f>
        <v>1.3088389999999999</v>
      </c>
      <c r="Q45" s="49">
        <f>Calculations!T14</f>
        <v>12.000430931729412</v>
      </c>
      <c r="R45" s="49">
        <f>Calculations!M14</f>
        <v>0.54373099999999996</v>
      </c>
      <c r="S45" s="49">
        <f>Calculations!R14</f>
        <v>4.9853391524398072</v>
      </c>
      <c r="T45" s="27" t="s">
        <v>51</v>
      </c>
      <c r="U45" s="48" t="s">
        <v>691</v>
      </c>
      <c r="V45" s="27" t="s">
        <v>667</v>
      </c>
      <c r="W45" s="25" t="s">
        <v>670</v>
      </c>
      <c r="X45" s="34" t="s">
        <v>671</v>
      </c>
      <c r="Y45" s="34" t="s">
        <v>700</v>
      </c>
      <c r="Z45" s="34"/>
      <c r="AA45" s="13"/>
    </row>
    <row r="46" spans="2:27" ht="25.5" x14ac:dyDescent="0.2">
      <c r="B46" s="13" t="str">
        <f>Calculations!A15</f>
        <v>P014</v>
      </c>
      <c r="C46" s="13" t="str">
        <f>Calculations!B15</f>
        <v>Land south of Wood Clough Platts</v>
      </c>
      <c r="D46" s="13" t="str">
        <f>Calculations!C15</f>
        <v>Mixed Use</v>
      </c>
      <c r="E46" s="49">
        <f>Calculations!D15</f>
        <v>2.1229399999999998</v>
      </c>
      <c r="F46" s="49">
        <f>Calculations!H15</f>
        <v>1.9162613606419998</v>
      </c>
      <c r="G46" s="49">
        <f>Calculations!L15</f>
        <v>90.264508683335379</v>
      </c>
      <c r="H46" s="49">
        <f>Calculations!G15</f>
        <v>0.20667863935799999</v>
      </c>
      <c r="I46" s="49">
        <f>Calculations!K15</f>
        <v>9.7354913166646249</v>
      </c>
      <c r="J46" s="49">
        <f>Calculations!F15</f>
        <v>0</v>
      </c>
      <c r="K46" s="49">
        <f>Calculations!J15</f>
        <v>0</v>
      </c>
      <c r="L46" s="49">
        <f>Calculations!E15</f>
        <v>0</v>
      </c>
      <c r="M46" s="49">
        <f>Calculations!I15</f>
        <v>0</v>
      </c>
      <c r="N46" s="49">
        <f>Calculations!Q15</f>
        <v>0.78853379999999995</v>
      </c>
      <c r="O46" s="49">
        <f>Calculations!V15</f>
        <v>37.143480267930322</v>
      </c>
      <c r="P46" s="49">
        <f>Calculations!O15</f>
        <v>0.18945079999999997</v>
      </c>
      <c r="Q46" s="49">
        <f>Calculations!T15</f>
        <v>8.9239827785994894</v>
      </c>
      <c r="R46" s="49">
        <f>Calculations!M15</f>
        <v>1.46728E-2</v>
      </c>
      <c r="S46" s="49">
        <f>Calculations!R15</f>
        <v>0.69115471939856998</v>
      </c>
      <c r="T46" s="27" t="s">
        <v>669</v>
      </c>
      <c r="U46" s="48" t="s">
        <v>694</v>
      </c>
      <c r="V46" s="27" t="s">
        <v>666</v>
      </c>
      <c r="W46" s="25" t="s">
        <v>676</v>
      </c>
      <c r="X46" s="34" t="s">
        <v>677</v>
      </c>
      <c r="Y46" s="34" t="s">
        <v>683</v>
      </c>
      <c r="Z46" s="34"/>
      <c r="AA46" s="13"/>
    </row>
    <row r="47" spans="2:27" ht="25.5" x14ac:dyDescent="0.2">
      <c r="B47" s="13" t="str">
        <f>Calculations!A16</f>
        <v>P015</v>
      </c>
      <c r="C47" s="13" t="str">
        <f>Calculations!B16</f>
        <v>Former Brierfield Wastewater Treatment Works</v>
      </c>
      <c r="D47" s="13" t="str">
        <f>Calculations!C16</f>
        <v>Residential</v>
      </c>
      <c r="E47" s="49">
        <f>Calculations!D16</f>
        <v>6.6704499999999998</v>
      </c>
      <c r="F47" s="49">
        <f>Calculations!H16</f>
        <v>5.7505177757366992</v>
      </c>
      <c r="G47" s="49">
        <f>Calculations!L16</f>
        <v>86.208843117581267</v>
      </c>
      <c r="H47" s="49">
        <f>Calculations!G16</f>
        <v>0.544119221195</v>
      </c>
      <c r="I47" s="49">
        <f>Calculations!K16</f>
        <v>8.1571591301186572</v>
      </c>
      <c r="J47" s="49">
        <f>Calculations!F16</f>
        <v>1.1374233938299999E-2</v>
      </c>
      <c r="K47" s="49">
        <f>Calculations!J16</f>
        <v>0.17051674082408233</v>
      </c>
      <c r="L47" s="49">
        <f>Calculations!E16</f>
        <v>0.36443876913000001</v>
      </c>
      <c r="M47" s="49">
        <f>Calculations!I16</f>
        <v>5.4634810114759871</v>
      </c>
      <c r="N47" s="49">
        <f>Calculations!Q16</f>
        <v>1.0239780000000001</v>
      </c>
      <c r="O47" s="49">
        <f>Calculations!V16</f>
        <v>15.350958331147075</v>
      </c>
      <c r="P47" s="49">
        <f>Calculations!O16</f>
        <v>0.519845</v>
      </c>
      <c r="Q47" s="49">
        <f>Calculations!T16</f>
        <v>7.7932523293031215</v>
      </c>
      <c r="R47" s="49">
        <f>Calculations!M16</f>
        <v>0.32435799999999998</v>
      </c>
      <c r="S47" s="49">
        <f>Calculations!R16</f>
        <v>4.862610468559093</v>
      </c>
      <c r="T47" s="27" t="s">
        <v>669</v>
      </c>
      <c r="U47" s="48" t="s">
        <v>691</v>
      </c>
      <c r="V47" s="27" t="s">
        <v>666</v>
      </c>
      <c r="W47" s="25" t="s">
        <v>673</v>
      </c>
      <c r="X47" s="34" t="s">
        <v>674</v>
      </c>
      <c r="Y47" s="34" t="s">
        <v>682</v>
      </c>
      <c r="Z47" s="34"/>
      <c r="AA47" s="13"/>
    </row>
    <row r="48" spans="2:27" x14ac:dyDescent="0.2">
      <c r="B48" s="13" t="str">
        <f>Calculations!A17</f>
        <v>P016</v>
      </c>
      <c r="C48" s="13" t="str">
        <f>Calculations!B17</f>
        <v>Roughs Barn</v>
      </c>
      <c r="D48" s="13" t="str">
        <f>Calculations!C17</f>
        <v>Residential</v>
      </c>
      <c r="E48" s="49">
        <f>Calculations!D17</f>
        <v>0.56604200000000005</v>
      </c>
      <c r="F48" s="49">
        <f>Calculations!H17</f>
        <v>0.56604200000000005</v>
      </c>
      <c r="G48" s="49">
        <f>Calculations!L17</f>
        <v>100</v>
      </c>
      <c r="H48" s="49">
        <f>Calculations!G17</f>
        <v>0</v>
      </c>
      <c r="I48" s="49">
        <f>Calculations!K17</f>
        <v>0</v>
      </c>
      <c r="J48" s="49">
        <f>Calculations!F17</f>
        <v>0</v>
      </c>
      <c r="K48" s="49">
        <f>Calculations!J17</f>
        <v>0</v>
      </c>
      <c r="L48" s="49">
        <f>Calculations!E17</f>
        <v>0</v>
      </c>
      <c r="M48" s="49">
        <f>Calculations!I17</f>
        <v>0</v>
      </c>
      <c r="N48" s="49">
        <f>Calculations!Q17</f>
        <v>1.2013913000000001E-2</v>
      </c>
      <c r="O48" s="49">
        <f>Calculations!V17</f>
        <v>2.1224419742704606</v>
      </c>
      <c r="P48" s="49">
        <f>Calculations!O17</f>
        <v>1.767713E-3</v>
      </c>
      <c r="Q48" s="49">
        <f>Calculations!T17</f>
        <v>0.31229361072146589</v>
      </c>
      <c r="R48" s="49">
        <f>Calculations!M17</f>
        <v>8.7057900000000001E-4</v>
      </c>
      <c r="S48" s="49">
        <f>Calculations!R17</f>
        <v>0.15380113136481038</v>
      </c>
      <c r="T48" s="27" t="s">
        <v>669</v>
      </c>
      <c r="U48" s="27" t="s">
        <v>692</v>
      </c>
      <c r="V48" s="27" t="s">
        <v>666</v>
      </c>
      <c r="W48" s="25" t="s">
        <v>676</v>
      </c>
      <c r="X48" s="34" t="s">
        <v>677</v>
      </c>
      <c r="Y48" s="34" t="s">
        <v>683</v>
      </c>
      <c r="Z48" s="34"/>
      <c r="AA48" s="13"/>
    </row>
    <row r="49" spans="2:27" x14ac:dyDescent="0.2">
      <c r="B49" s="13" t="str">
        <f>Calculations!A18</f>
        <v>P016</v>
      </c>
      <c r="C49" s="13" t="str">
        <f>Calculations!B18</f>
        <v>Roughs Barn</v>
      </c>
      <c r="D49" s="13" t="str">
        <f>Calculations!C18</f>
        <v>Residential</v>
      </c>
      <c r="E49" s="49">
        <f>Calculations!D18</f>
        <v>0.69466000000000006</v>
      </c>
      <c r="F49" s="49">
        <f>Calculations!H18</f>
        <v>0.69466000000000006</v>
      </c>
      <c r="G49" s="49">
        <f>Calculations!L18</f>
        <v>100</v>
      </c>
      <c r="H49" s="49">
        <f>Calculations!G18</f>
        <v>0</v>
      </c>
      <c r="I49" s="49">
        <f>Calculations!K18</f>
        <v>0</v>
      </c>
      <c r="J49" s="49">
        <f>Calculations!F18</f>
        <v>0</v>
      </c>
      <c r="K49" s="49">
        <f>Calculations!J18</f>
        <v>0</v>
      </c>
      <c r="L49" s="49">
        <f>Calculations!E18</f>
        <v>0</v>
      </c>
      <c r="M49" s="49">
        <f>Calculations!I18</f>
        <v>0</v>
      </c>
      <c r="N49" s="49">
        <f>Calculations!Q18</f>
        <v>1.2049885E-2</v>
      </c>
      <c r="O49" s="49">
        <f>Calculations!V18</f>
        <v>1.7346450061900787</v>
      </c>
      <c r="P49" s="49">
        <f>Calculations!O18</f>
        <v>1.792685E-3</v>
      </c>
      <c r="Q49" s="49">
        <f>Calculations!T18</f>
        <v>0.25806653614717989</v>
      </c>
      <c r="R49" s="49">
        <f>Calculations!M18</f>
        <v>8.8572900000000003E-4</v>
      </c>
      <c r="S49" s="49">
        <f>Calculations!R18</f>
        <v>0.12750539832436011</v>
      </c>
      <c r="T49" s="27" t="s">
        <v>669</v>
      </c>
      <c r="U49" s="27" t="s">
        <v>692</v>
      </c>
      <c r="V49" s="27" t="s">
        <v>666</v>
      </c>
      <c r="W49" s="25" t="s">
        <v>676</v>
      </c>
      <c r="X49" s="34" t="s">
        <v>677</v>
      </c>
      <c r="Y49" s="34" t="s">
        <v>683</v>
      </c>
      <c r="Z49" s="34"/>
      <c r="AA49" s="13"/>
    </row>
    <row r="50" spans="2:27" x14ac:dyDescent="0.2">
      <c r="B50" s="13" t="str">
        <f>Calculations!A19</f>
        <v>P017</v>
      </c>
      <c r="C50" s="13" t="str">
        <f>Calculations!B19</f>
        <v>Land off Kelbrook Road</v>
      </c>
      <c r="D50" s="13" t="str">
        <f>Calculations!C19</f>
        <v>Residential</v>
      </c>
      <c r="E50" s="49">
        <f>Calculations!D19</f>
        <v>3.6798500000000001</v>
      </c>
      <c r="F50" s="49">
        <f>Calculations!H19</f>
        <v>3.6798500000000001</v>
      </c>
      <c r="G50" s="49">
        <f>Calculations!L19</f>
        <v>100</v>
      </c>
      <c r="H50" s="49">
        <f>Calculations!G19</f>
        <v>0</v>
      </c>
      <c r="I50" s="49">
        <f>Calculations!K19</f>
        <v>0</v>
      </c>
      <c r="J50" s="49">
        <f>Calculations!F19</f>
        <v>0</v>
      </c>
      <c r="K50" s="49">
        <f>Calculations!J19</f>
        <v>0</v>
      </c>
      <c r="L50" s="49">
        <f>Calculations!E19</f>
        <v>0</v>
      </c>
      <c r="M50" s="49">
        <f>Calculations!I19</f>
        <v>0</v>
      </c>
      <c r="N50" s="49">
        <f>Calculations!Q19</f>
        <v>0.37949010000000005</v>
      </c>
      <c r="O50" s="49">
        <f>Calculations!V19</f>
        <v>10.312651330896641</v>
      </c>
      <c r="P50" s="49">
        <f>Calculations!O19</f>
        <v>0.29408700000000004</v>
      </c>
      <c r="Q50" s="49">
        <f>Calculations!T19</f>
        <v>7.9918203187629944</v>
      </c>
      <c r="R50" s="49">
        <f>Calculations!M19</f>
        <v>0.27216800000000002</v>
      </c>
      <c r="S50" s="49">
        <f>Calculations!R19</f>
        <v>7.3961710395804179</v>
      </c>
      <c r="T50" s="27" t="s">
        <v>669</v>
      </c>
      <c r="U50" s="27" t="s">
        <v>692</v>
      </c>
      <c r="V50" s="27" t="s">
        <v>666</v>
      </c>
      <c r="W50" s="25" t="s">
        <v>676</v>
      </c>
      <c r="X50" s="34" t="s">
        <v>677</v>
      </c>
      <c r="Y50" s="34" t="s">
        <v>683</v>
      </c>
      <c r="Z50" s="34"/>
      <c r="AA50" s="13"/>
    </row>
    <row r="51" spans="2:27" ht="25.5" x14ac:dyDescent="0.2">
      <c r="B51" s="13" t="str">
        <f>Calculations!A20</f>
        <v>P018</v>
      </c>
      <c r="C51" s="13" t="str">
        <f>Calculations!B20</f>
        <v>Land off Stoney Bank Road</v>
      </c>
      <c r="D51" s="13" t="str">
        <f>Calculations!C20</f>
        <v>Residential</v>
      </c>
      <c r="E51" s="49">
        <f>Calculations!D20</f>
        <v>6.9486299999999996</v>
      </c>
      <c r="F51" s="49">
        <f>Calculations!H20</f>
        <v>6.9216942453980197</v>
      </c>
      <c r="G51" s="49">
        <f>Calculations!L20</f>
        <v>99.61235877285192</v>
      </c>
      <c r="H51" s="49">
        <f>Calculations!G20</f>
        <v>7.5373979717100002E-3</v>
      </c>
      <c r="I51" s="49">
        <f>Calculations!K20</f>
        <v>0.10847315185453825</v>
      </c>
      <c r="J51" s="49">
        <f>Calculations!F20</f>
        <v>1.59261419897E-3</v>
      </c>
      <c r="K51" s="49">
        <f>Calculations!J20</f>
        <v>2.2919830225094733E-2</v>
      </c>
      <c r="L51" s="49">
        <f>Calculations!E20</f>
        <v>1.7805742431299999E-2</v>
      </c>
      <c r="M51" s="49">
        <f>Calculations!I20</f>
        <v>0.25624824506845234</v>
      </c>
      <c r="N51" s="49">
        <f>Calculations!Q20</f>
        <v>9.4597399999999998E-2</v>
      </c>
      <c r="O51" s="49">
        <f>Calculations!V20</f>
        <v>1.3613820278241899</v>
      </c>
      <c r="P51" s="49">
        <f>Calculations!O20</f>
        <v>3.97804E-2</v>
      </c>
      <c r="Q51" s="49">
        <f>Calculations!T20</f>
        <v>0.57249270719551915</v>
      </c>
      <c r="R51" s="49">
        <f>Calculations!M20</f>
        <v>2.59565E-2</v>
      </c>
      <c r="S51" s="49">
        <f>Calculations!R20</f>
        <v>0.3735484548752776</v>
      </c>
      <c r="T51" s="27" t="s">
        <v>669</v>
      </c>
      <c r="U51" s="48" t="s">
        <v>691</v>
      </c>
      <c r="V51" s="27" t="s">
        <v>666</v>
      </c>
      <c r="W51" s="25" t="s">
        <v>673</v>
      </c>
      <c r="X51" s="34" t="s">
        <v>674</v>
      </c>
      <c r="Y51" s="34" t="s">
        <v>682</v>
      </c>
      <c r="Z51" s="34"/>
      <c r="AA51" s="13"/>
    </row>
    <row r="52" spans="2:27" x14ac:dyDescent="0.2">
      <c r="B52" s="13" t="str">
        <f>Calculations!A21</f>
        <v>P019</v>
      </c>
      <c r="C52" s="13" t="str">
        <f>Calculations!B21</f>
        <v>Land west of Sheridan Road</v>
      </c>
      <c r="D52" s="13" t="str">
        <f>Calculations!C21</f>
        <v>Residential</v>
      </c>
      <c r="E52" s="49">
        <f>Calculations!D21</f>
        <v>1.73594</v>
      </c>
      <c r="F52" s="49">
        <f>Calculations!H21</f>
        <v>1.73594</v>
      </c>
      <c r="G52" s="49">
        <f>Calculations!L21</f>
        <v>100</v>
      </c>
      <c r="H52" s="49">
        <f>Calculations!G21</f>
        <v>0</v>
      </c>
      <c r="I52" s="49">
        <f>Calculations!K21</f>
        <v>0</v>
      </c>
      <c r="J52" s="49">
        <f>Calculations!F21</f>
        <v>0</v>
      </c>
      <c r="K52" s="49">
        <f>Calculations!J21</f>
        <v>0</v>
      </c>
      <c r="L52" s="49">
        <f>Calculations!E21</f>
        <v>0</v>
      </c>
      <c r="M52" s="49">
        <f>Calculations!I21</f>
        <v>0</v>
      </c>
      <c r="N52" s="49">
        <f>Calculations!Q21</f>
        <v>5.3200000000000001E-3</v>
      </c>
      <c r="O52" s="49">
        <f>Calculations!V21</f>
        <v>0.30646220491491644</v>
      </c>
      <c r="P52" s="49">
        <f>Calculations!O21</f>
        <v>0</v>
      </c>
      <c r="Q52" s="49">
        <f>Calculations!T21</f>
        <v>0</v>
      </c>
      <c r="R52" s="49">
        <f>Calculations!M21</f>
        <v>0</v>
      </c>
      <c r="S52" s="49">
        <f>Calculations!R21</f>
        <v>0</v>
      </c>
      <c r="T52" s="27" t="s">
        <v>669</v>
      </c>
      <c r="U52" s="27" t="s">
        <v>692</v>
      </c>
      <c r="V52" s="27" t="s">
        <v>666</v>
      </c>
      <c r="W52" s="25" t="s">
        <v>676</v>
      </c>
      <c r="X52" s="34" t="s">
        <v>677</v>
      </c>
      <c r="Y52" s="34" t="s">
        <v>683</v>
      </c>
      <c r="Z52" s="34"/>
      <c r="AA52" s="13"/>
    </row>
    <row r="53" spans="2:27" x14ac:dyDescent="0.2">
      <c r="B53" s="13" t="str">
        <f>Calculations!A22</f>
        <v>P020</v>
      </c>
      <c r="C53" s="13" t="str">
        <f>Calculations!B22</f>
        <v>Land south west of Spen Head Farm</v>
      </c>
      <c r="D53" s="13" t="str">
        <f>Calculations!C22</f>
        <v>Residential</v>
      </c>
      <c r="E53" s="49">
        <f>Calculations!D22</f>
        <v>0.52487099999999998</v>
      </c>
      <c r="F53" s="49">
        <f>Calculations!H22</f>
        <v>0.52487099999999998</v>
      </c>
      <c r="G53" s="49">
        <f>Calculations!L22</f>
        <v>100</v>
      </c>
      <c r="H53" s="49">
        <f>Calculations!G22</f>
        <v>0</v>
      </c>
      <c r="I53" s="49">
        <f>Calculations!K22</f>
        <v>0</v>
      </c>
      <c r="J53" s="49">
        <f>Calculations!F22</f>
        <v>0</v>
      </c>
      <c r="K53" s="49">
        <f>Calculations!J22</f>
        <v>0</v>
      </c>
      <c r="L53" s="49">
        <f>Calculations!E22</f>
        <v>0</v>
      </c>
      <c r="M53" s="49">
        <f>Calculations!I22</f>
        <v>0</v>
      </c>
      <c r="N53" s="49">
        <f>Calculations!Q22</f>
        <v>9.8145990999999998E-3</v>
      </c>
      <c r="O53" s="49">
        <f>Calculations!V22</f>
        <v>1.8699069104599038</v>
      </c>
      <c r="P53" s="49">
        <f>Calculations!O22</f>
        <v>6.6369099999999994E-5</v>
      </c>
      <c r="Q53" s="49">
        <f>Calculations!T22</f>
        <v>1.2644840351248212E-2</v>
      </c>
      <c r="R53" s="49">
        <f>Calculations!M22</f>
        <v>0</v>
      </c>
      <c r="S53" s="49">
        <f>Calculations!R22</f>
        <v>0</v>
      </c>
      <c r="T53" s="27" t="s">
        <v>669</v>
      </c>
      <c r="U53" s="27" t="s">
        <v>692</v>
      </c>
      <c r="V53" s="27" t="s">
        <v>666</v>
      </c>
      <c r="W53" s="25" t="s">
        <v>676</v>
      </c>
      <c r="X53" s="34" t="s">
        <v>677</v>
      </c>
      <c r="Y53" s="34" t="s">
        <v>683</v>
      </c>
      <c r="Z53" s="34"/>
      <c r="AA53" s="13"/>
    </row>
    <row r="54" spans="2:27" ht="25.5" x14ac:dyDescent="0.2">
      <c r="B54" s="13" t="str">
        <f>Calculations!A23</f>
        <v>P021</v>
      </c>
      <c r="C54" s="13" t="str">
        <f>Calculations!B23</f>
        <v>Bridge Street Stoneyard</v>
      </c>
      <c r="D54" s="13" t="str">
        <f>Calculations!C23</f>
        <v>Residential</v>
      </c>
      <c r="E54" s="49">
        <f>Calculations!D23</f>
        <v>1.2224200000000001</v>
      </c>
      <c r="F54" s="49">
        <f>Calculations!H23</f>
        <v>1.1740444446646501</v>
      </c>
      <c r="G54" s="49">
        <f>Calculations!L23</f>
        <v>96.04264039075359</v>
      </c>
      <c r="H54" s="49">
        <f>Calculations!G23</f>
        <v>5.5981562367599996E-3</v>
      </c>
      <c r="I54" s="49">
        <f>Calculations!K23</f>
        <v>0.45795685907953065</v>
      </c>
      <c r="J54" s="49">
        <f>Calculations!F23</f>
        <v>4.4879270357900004E-3</v>
      </c>
      <c r="K54" s="49">
        <f>Calculations!J23</f>
        <v>0.36713462114412398</v>
      </c>
      <c r="L54" s="49">
        <f>Calculations!E23</f>
        <v>3.8289472062799999E-2</v>
      </c>
      <c r="M54" s="49">
        <f>Calculations!I23</f>
        <v>3.1322681290227576</v>
      </c>
      <c r="N54" s="49">
        <f>Calculations!Q23</f>
        <v>6.2888310000000003E-2</v>
      </c>
      <c r="O54" s="49">
        <f>Calculations!V23</f>
        <v>5.1445746960946312</v>
      </c>
      <c r="P54" s="49">
        <f>Calculations!O23</f>
        <v>2.514301E-2</v>
      </c>
      <c r="Q54" s="49">
        <f>Calculations!T23</f>
        <v>2.0568225323538551</v>
      </c>
      <c r="R54" s="49">
        <f>Calculations!M23</f>
        <v>1.7241699999999999E-2</v>
      </c>
      <c r="S54" s="49">
        <f>Calculations!R23</f>
        <v>1.410456307979254</v>
      </c>
      <c r="T54" s="27" t="s">
        <v>669</v>
      </c>
      <c r="U54" s="48" t="s">
        <v>691</v>
      </c>
      <c r="V54" s="27" t="s">
        <v>666</v>
      </c>
      <c r="W54" s="25" t="s">
        <v>673</v>
      </c>
      <c r="X54" s="34" t="s">
        <v>674</v>
      </c>
      <c r="Y54" s="34" t="s">
        <v>682</v>
      </c>
      <c r="Z54" s="34"/>
      <c r="AA54" s="13"/>
    </row>
    <row r="55" spans="2:27" ht="25.5" x14ac:dyDescent="0.2">
      <c r="B55" s="13" t="str">
        <f>Calculations!A24</f>
        <v>P022</v>
      </c>
      <c r="C55" s="13" t="str">
        <f>Calculations!B24</f>
        <v>Walk Mill</v>
      </c>
      <c r="D55" s="13" t="str">
        <f>Calculations!C24</f>
        <v>Residential</v>
      </c>
      <c r="E55" s="49">
        <f>Calculations!D24</f>
        <v>2.2943699999999998</v>
      </c>
      <c r="F55" s="49">
        <f>Calculations!H24</f>
        <v>0.32714283078159978</v>
      </c>
      <c r="G55" s="49">
        <f>Calculations!L24</f>
        <v>14.258503675588496</v>
      </c>
      <c r="H55" s="49">
        <f>Calculations!G24</f>
        <v>1.14098416131</v>
      </c>
      <c r="I55" s="49">
        <f>Calculations!K24</f>
        <v>49.7297367604179</v>
      </c>
      <c r="J55" s="49">
        <f>Calculations!F24</f>
        <v>0.80394183790399998</v>
      </c>
      <c r="K55" s="49">
        <f>Calculations!J24</f>
        <v>35.03976420124043</v>
      </c>
      <c r="L55" s="49">
        <f>Calculations!E24</f>
        <v>2.23011700044E-2</v>
      </c>
      <c r="M55" s="49">
        <f>Calculations!I24</f>
        <v>0.97199536275317422</v>
      </c>
      <c r="N55" s="49">
        <f>Calculations!Q24</f>
        <v>0.44564700000000002</v>
      </c>
      <c r="O55" s="49">
        <f>Calculations!V24</f>
        <v>19.423501876332068</v>
      </c>
      <c r="P55" s="49">
        <f>Calculations!O24</f>
        <v>0.143343</v>
      </c>
      <c r="Q55" s="49">
        <f>Calculations!T24</f>
        <v>6.2475973796728521</v>
      </c>
      <c r="R55" s="49">
        <f>Calculations!M24</f>
        <v>9.2286400000000005E-2</v>
      </c>
      <c r="S55" s="49">
        <f>Calculations!R24</f>
        <v>4.0222980600339096</v>
      </c>
      <c r="T55" s="27" t="s">
        <v>669</v>
      </c>
      <c r="U55" s="48" t="s">
        <v>691</v>
      </c>
      <c r="V55" s="27" t="s">
        <v>666</v>
      </c>
      <c r="W55" s="25" t="s">
        <v>672</v>
      </c>
      <c r="X55" s="34" t="s">
        <v>680</v>
      </c>
      <c r="Y55" s="34" t="s">
        <v>681</v>
      </c>
      <c r="Z55" s="34"/>
      <c r="AA55" s="13"/>
    </row>
    <row r="56" spans="2:27" ht="38.25" x14ac:dyDescent="0.2">
      <c r="B56" s="13" t="str">
        <f>Calculations!A25</f>
        <v>P023</v>
      </c>
      <c r="C56" s="13" t="str">
        <f>Calculations!B25</f>
        <v>Spring Gardens Mill</v>
      </c>
      <c r="D56" s="13" t="str">
        <f>Calculations!C25</f>
        <v>Residential</v>
      </c>
      <c r="E56" s="49">
        <f>Calculations!D25</f>
        <v>2.88707</v>
      </c>
      <c r="F56" s="49">
        <f>Calculations!H25</f>
        <v>0.61079778025821008</v>
      </c>
      <c r="G56" s="49">
        <f>Calculations!L25</f>
        <v>21.156320430686133</v>
      </c>
      <c r="H56" s="49">
        <f>Calculations!G25</f>
        <v>2.1251084397900001E-3</v>
      </c>
      <c r="I56" s="49">
        <f>Calculations!K25</f>
        <v>7.3607790590113853E-2</v>
      </c>
      <c r="J56" s="49">
        <f>Calculations!F25</f>
        <v>1.87141339999</v>
      </c>
      <c r="K56" s="49">
        <f>Calculations!J25</f>
        <v>64.820506603234421</v>
      </c>
      <c r="L56" s="49">
        <f>Calculations!E25</f>
        <v>0.40273371131199998</v>
      </c>
      <c r="M56" s="49">
        <f>Calculations!I25</f>
        <v>13.949565175489337</v>
      </c>
      <c r="N56" s="49">
        <f>Calculations!Q25</f>
        <v>0.47831409999999996</v>
      </c>
      <c r="O56" s="49">
        <f>Calculations!V25</f>
        <v>16.56745766469119</v>
      </c>
      <c r="P56" s="49">
        <f>Calculations!O25</f>
        <v>6.3225100000000006E-2</v>
      </c>
      <c r="Q56" s="49">
        <f>Calculations!T25</f>
        <v>2.189939973745008</v>
      </c>
      <c r="R56" s="49">
        <f>Calculations!M25</f>
        <v>1.95783E-2</v>
      </c>
      <c r="S56" s="49">
        <f>Calculations!R25</f>
        <v>0.67813735032403089</v>
      </c>
      <c r="T56" s="27" t="s">
        <v>669</v>
      </c>
      <c r="U56" s="48" t="s">
        <v>691</v>
      </c>
      <c r="V56" s="27" t="s">
        <v>666</v>
      </c>
      <c r="W56" s="25" t="s">
        <v>670</v>
      </c>
      <c r="X56" s="34" t="s">
        <v>685</v>
      </c>
      <c r="Y56" s="34" t="s">
        <v>700</v>
      </c>
      <c r="Z56" s="34"/>
      <c r="AA56" s="13"/>
    </row>
    <row r="57" spans="2:27" ht="25.5" x14ac:dyDescent="0.2">
      <c r="B57" s="13" t="str">
        <f>Calculations!A26</f>
        <v>P024</v>
      </c>
      <c r="C57" s="13" t="str">
        <f>Calculations!B26</f>
        <v>Swinden Playing Fields</v>
      </c>
      <c r="D57" s="13" t="str">
        <f>Calculations!C26</f>
        <v>Employment</v>
      </c>
      <c r="E57" s="49">
        <f>Calculations!D26</f>
        <v>7.7903799999999999</v>
      </c>
      <c r="F57" s="49">
        <f>Calculations!H26</f>
        <v>6.7373778977455023</v>
      </c>
      <c r="G57" s="49">
        <f>Calculations!L26</f>
        <v>86.483302454379668</v>
      </c>
      <c r="H57" s="49">
        <f>Calculations!G26</f>
        <v>0.65719283180499999</v>
      </c>
      <c r="I57" s="49">
        <f>Calculations!K26</f>
        <v>8.4359534683160522</v>
      </c>
      <c r="J57" s="49">
        <f>Calculations!F26</f>
        <v>3.61557527497E-4</v>
      </c>
      <c r="K57" s="49">
        <f>Calculations!J26</f>
        <v>4.6410769114857047E-3</v>
      </c>
      <c r="L57" s="49">
        <f>Calculations!E26</f>
        <v>0.39544771292199998</v>
      </c>
      <c r="M57" s="49">
        <f>Calculations!I26</f>
        <v>5.0761030003927923</v>
      </c>
      <c r="N57" s="49">
        <f>Calculations!Q26</f>
        <v>0.46447320000000003</v>
      </c>
      <c r="O57" s="49">
        <f>Calculations!V26</f>
        <v>5.9621379188178247</v>
      </c>
      <c r="P57" s="49">
        <f>Calculations!O26</f>
        <v>0.1427592</v>
      </c>
      <c r="Q57" s="49">
        <f>Calculations!T26</f>
        <v>1.8325062448815079</v>
      </c>
      <c r="R57" s="49">
        <f>Calculations!M26</f>
        <v>7.9671199999999998E-2</v>
      </c>
      <c r="S57" s="49">
        <f>Calculations!R26</f>
        <v>1.0226869549367297</v>
      </c>
      <c r="T57" s="27" t="s">
        <v>669</v>
      </c>
      <c r="U57" s="48" t="s">
        <v>691</v>
      </c>
      <c r="V57" s="27" t="s">
        <v>667</v>
      </c>
      <c r="W57" s="25" t="s">
        <v>673</v>
      </c>
      <c r="X57" s="34" t="s">
        <v>674</v>
      </c>
      <c r="Y57" s="34" t="s">
        <v>682</v>
      </c>
      <c r="Z57" s="34"/>
      <c r="AA57" s="13"/>
    </row>
    <row r="58" spans="2:27" ht="25.5" x14ac:dyDescent="0.2">
      <c r="B58" s="13" t="str">
        <f>Calculations!A27</f>
        <v>P025</v>
      </c>
      <c r="C58" s="13" t="str">
        <f>Calculations!B27</f>
        <v>Land at Riverside Business Park</v>
      </c>
      <c r="D58" s="13" t="str">
        <f>Calculations!C27</f>
        <v>Employment</v>
      </c>
      <c r="E58" s="49">
        <f>Calculations!D27</f>
        <v>10.356299999999999</v>
      </c>
      <c r="F58" s="49">
        <f>Calculations!H27</f>
        <v>8.4750851558440008</v>
      </c>
      <c r="G58" s="49">
        <f>Calculations!L27</f>
        <v>81.835068082655013</v>
      </c>
      <c r="H58" s="49">
        <f>Calculations!G27</f>
        <v>0.91228320348199998</v>
      </c>
      <c r="I58" s="49">
        <f>Calculations!K27</f>
        <v>8.8089684876065775</v>
      </c>
      <c r="J58" s="49">
        <f>Calculations!F27</f>
        <v>0.27879242630700002</v>
      </c>
      <c r="K58" s="49">
        <f>Calculations!J27</f>
        <v>2.6920080174096932</v>
      </c>
      <c r="L58" s="49">
        <f>Calculations!E27</f>
        <v>0.69013921436699999</v>
      </c>
      <c r="M58" s="49">
        <f>Calculations!I27</f>
        <v>6.6639554123287272</v>
      </c>
      <c r="N58" s="49">
        <f>Calculations!Q27</f>
        <v>1.4281760000000001</v>
      </c>
      <c r="O58" s="49">
        <f>Calculations!V27</f>
        <v>13.790407771115168</v>
      </c>
      <c r="P58" s="49">
        <f>Calculations!O27</f>
        <v>0.44729099999999999</v>
      </c>
      <c r="Q58" s="49">
        <f>Calculations!T27</f>
        <v>4.3190232032675766</v>
      </c>
      <c r="R58" s="49">
        <f>Calculations!M27</f>
        <v>0.30152000000000001</v>
      </c>
      <c r="S58" s="49">
        <f>Calculations!R27</f>
        <v>2.9114645191815614</v>
      </c>
      <c r="T58" s="27" t="s">
        <v>669</v>
      </c>
      <c r="U58" s="48" t="s">
        <v>691</v>
      </c>
      <c r="V58" s="27" t="s">
        <v>667</v>
      </c>
      <c r="W58" s="25" t="s">
        <v>673</v>
      </c>
      <c r="X58" s="34" t="s">
        <v>674</v>
      </c>
      <c r="Y58" s="34" t="s">
        <v>682</v>
      </c>
      <c r="Z58" s="34"/>
      <c r="AA58" s="13"/>
    </row>
    <row r="59" spans="2:27" x14ac:dyDescent="0.2">
      <c r="B59" s="13" t="str">
        <f>Calculations!A29</f>
        <v>P027</v>
      </c>
      <c r="C59" s="13" t="str">
        <f>Calculations!B29</f>
        <v>Land off Wood Street</v>
      </c>
      <c r="D59" s="13" t="str">
        <f>Calculations!C29</f>
        <v>Residential</v>
      </c>
      <c r="E59" s="49">
        <f>Calculations!D29</f>
        <v>8.8679599999999997E-2</v>
      </c>
      <c r="F59" s="49">
        <f>Calculations!H29</f>
        <v>8.8679599999999997E-2</v>
      </c>
      <c r="G59" s="49">
        <f>Calculations!L29</f>
        <v>100</v>
      </c>
      <c r="H59" s="49">
        <f>Calculations!G29</f>
        <v>0</v>
      </c>
      <c r="I59" s="49">
        <f>Calculations!K29</f>
        <v>0</v>
      </c>
      <c r="J59" s="49">
        <f>Calculations!F29</f>
        <v>0</v>
      </c>
      <c r="K59" s="49">
        <f>Calculations!J29</f>
        <v>0</v>
      </c>
      <c r="L59" s="49">
        <f>Calculations!E29</f>
        <v>0</v>
      </c>
      <c r="M59" s="49">
        <f>Calculations!I29</f>
        <v>0</v>
      </c>
      <c r="N59" s="49">
        <f>Calculations!Q29</f>
        <v>0</v>
      </c>
      <c r="O59" s="49">
        <f>Calculations!V29</f>
        <v>0</v>
      </c>
      <c r="P59" s="49">
        <f>Calculations!O29</f>
        <v>0</v>
      </c>
      <c r="Q59" s="49">
        <f>Calculations!T29</f>
        <v>0</v>
      </c>
      <c r="R59" s="49">
        <f>Calculations!M29</f>
        <v>0</v>
      </c>
      <c r="S59" s="49">
        <f>Calculations!R29</f>
        <v>0</v>
      </c>
      <c r="T59" s="27" t="s">
        <v>669</v>
      </c>
      <c r="U59" s="27" t="s">
        <v>692</v>
      </c>
      <c r="V59" s="27" t="s">
        <v>666</v>
      </c>
      <c r="W59" s="25" t="s">
        <v>678</v>
      </c>
      <c r="X59" s="34" t="s">
        <v>679</v>
      </c>
      <c r="Y59" s="34" t="s">
        <v>684</v>
      </c>
      <c r="Z59" s="34"/>
      <c r="AA59" s="13"/>
    </row>
    <row r="60" spans="2:27" ht="38.25" x14ac:dyDescent="0.2">
      <c r="B60" s="13" t="str">
        <f>Calculations!A30</f>
        <v>P028</v>
      </c>
      <c r="C60" s="13" t="str">
        <f>Calculations!B30</f>
        <v>Land adjacent to 15 Clough Road</v>
      </c>
      <c r="D60" s="13" t="str">
        <f>Calculations!C30</f>
        <v>Residential</v>
      </c>
      <c r="E60" s="49">
        <f>Calculations!D30</f>
        <v>0.36621300000000001</v>
      </c>
      <c r="F60" s="49">
        <f>Calculations!H30</f>
        <v>0.36621300000000001</v>
      </c>
      <c r="G60" s="49">
        <f>Calculations!L30</f>
        <v>100</v>
      </c>
      <c r="H60" s="49">
        <f>Calculations!G30</f>
        <v>0</v>
      </c>
      <c r="I60" s="49">
        <f>Calculations!K30</f>
        <v>0</v>
      </c>
      <c r="J60" s="49">
        <f>Calculations!F30</f>
        <v>0</v>
      </c>
      <c r="K60" s="49">
        <f>Calculations!J30</f>
        <v>0</v>
      </c>
      <c r="L60" s="49">
        <f>Calculations!E30</f>
        <v>0</v>
      </c>
      <c r="M60" s="49">
        <f>Calculations!I30</f>
        <v>0</v>
      </c>
      <c r="N60" s="49">
        <f>Calculations!Q30</f>
        <v>0.1262942</v>
      </c>
      <c r="O60" s="49">
        <f>Calculations!V30</f>
        <v>34.486541985128873</v>
      </c>
      <c r="P60" s="49">
        <f>Calculations!O30</f>
        <v>7.8448299999999999E-2</v>
      </c>
      <c r="Q60" s="49">
        <f>Calculations!T30</f>
        <v>21.421495140806034</v>
      </c>
      <c r="R60" s="49">
        <f>Calculations!M30</f>
        <v>5.9537600000000003E-2</v>
      </c>
      <c r="S60" s="49">
        <f>Calculations!R30</f>
        <v>16.257642410291279</v>
      </c>
      <c r="T60" s="27" t="s">
        <v>51</v>
      </c>
      <c r="U60" s="27" t="s">
        <v>692</v>
      </c>
      <c r="V60" s="27" t="s">
        <v>666</v>
      </c>
      <c r="W60" s="25" t="s">
        <v>670</v>
      </c>
      <c r="X60" s="34" t="s">
        <v>675</v>
      </c>
      <c r="Y60" s="34" t="s">
        <v>700</v>
      </c>
      <c r="Z60" s="34"/>
      <c r="AA60" s="13"/>
    </row>
    <row r="61" spans="2:27" x14ac:dyDescent="0.2">
      <c r="B61" s="13" t="str">
        <f>Calculations!A31</f>
        <v>P029</v>
      </c>
      <c r="C61" s="13" t="str">
        <f>Calculations!B31</f>
        <v>Land off Trent Road</v>
      </c>
      <c r="D61" s="13" t="str">
        <f>Calculations!C31</f>
        <v>Residential</v>
      </c>
      <c r="E61" s="49">
        <f>Calculations!D31</f>
        <v>0.415107</v>
      </c>
      <c r="F61" s="49">
        <f>Calculations!H31</f>
        <v>0.415107</v>
      </c>
      <c r="G61" s="49">
        <f>Calculations!L31</f>
        <v>100</v>
      </c>
      <c r="H61" s="49">
        <f>Calculations!G31</f>
        <v>0</v>
      </c>
      <c r="I61" s="49">
        <f>Calculations!K31</f>
        <v>0</v>
      </c>
      <c r="J61" s="49">
        <f>Calculations!F31</f>
        <v>0</v>
      </c>
      <c r="K61" s="49">
        <f>Calculations!J31</f>
        <v>0</v>
      </c>
      <c r="L61" s="49">
        <f>Calculations!E31</f>
        <v>0</v>
      </c>
      <c r="M61" s="49">
        <f>Calculations!I31</f>
        <v>0</v>
      </c>
      <c r="N61" s="49">
        <f>Calculations!Q31</f>
        <v>0</v>
      </c>
      <c r="O61" s="49">
        <f>Calculations!V31</f>
        <v>0</v>
      </c>
      <c r="P61" s="49">
        <f>Calculations!O31</f>
        <v>0</v>
      </c>
      <c r="Q61" s="49">
        <f>Calculations!T31</f>
        <v>0</v>
      </c>
      <c r="R61" s="49">
        <f>Calculations!M31</f>
        <v>0</v>
      </c>
      <c r="S61" s="49">
        <f>Calculations!R31</f>
        <v>0</v>
      </c>
      <c r="T61" s="27" t="s">
        <v>669</v>
      </c>
      <c r="U61" s="27" t="s">
        <v>692</v>
      </c>
      <c r="V61" s="27" t="s">
        <v>666</v>
      </c>
      <c r="W61" s="25" t="s">
        <v>678</v>
      </c>
      <c r="X61" s="34" t="s">
        <v>679</v>
      </c>
      <c r="Y61" s="34" t="s">
        <v>684</v>
      </c>
      <c r="Z61" s="34"/>
      <c r="AA61" s="13"/>
    </row>
    <row r="62" spans="2:27" x14ac:dyDescent="0.2">
      <c r="B62" s="13" t="str">
        <f>Calculations!A32</f>
        <v>P030</v>
      </c>
      <c r="C62" s="13" t="str">
        <f>Calculations!B32</f>
        <v>Land at Marsden Hall Road North / Hollins Road</v>
      </c>
      <c r="D62" s="13" t="str">
        <f>Calculations!C32</f>
        <v>Residential</v>
      </c>
      <c r="E62" s="49">
        <f>Calculations!D32</f>
        <v>0.212836</v>
      </c>
      <c r="F62" s="49">
        <f>Calculations!H32</f>
        <v>0.212836</v>
      </c>
      <c r="G62" s="49">
        <f>Calculations!L32</f>
        <v>100</v>
      </c>
      <c r="H62" s="49">
        <f>Calculations!G32</f>
        <v>0</v>
      </c>
      <c r="I62" s="49">
        <f>Calculations!K32</f>
        <v>0</v>
      </c>
      <c r="J62" s="49">
        <f>Calculations!F32</f>
        <v>0</v>
      </c>
      <c r="K62" s="49">
        <f>Calculations!J32</f>
        <v>0</v>
      </c>
      <c r="L62" s="49">
        <f>Calculations!E32</f>
        <v>0</v>
      </c>
      <c r="M62" s="49">
        <f>Calculations!I32</f>
        <v>0</v>
      </c>
      <c r="N62" s="49">
        <f>Calculations!Q32</f>
        <v>0</v>
      </c>
      <c r="O62" s="49">
        <f>Calculations!V32</f>
        <v>0</v>
      </c>
      <c r="P62" s="49">
        <f>Calculations!O32</f>
        <v>0</v>
      </c>
      <c r="Q62" s="49">
        <f>Calculations!T32</f>
        <v>0</v>
      </c>
      <c r="R62" s="49">
        <f>Calculations!M32</f>
        <v>0</v>
      </c>
      <c r="S62" s="49">
        <f>Calculations!R32</f>
        <v>0</v>
      </c>
      <c r="T62" s="27" t="s">
        <v>669</v>
      </c>
      <c r="U62" s="27" t="s">
        <v>692</v>
      </c>
      <c r="V62" s="27" t="s">
        <v>666</v>
      </c>
      <c r="W62" s="25" t="s">
        <v>678</v>
      </c>
      <c r="X62" s="34" t="s">
        <v>679</v>
      </c>
      <c r="Y62" s="34" t="s">
        <v>684</v>
      </c>
      <c r="Z62" s="34"/>
      <c r="AA62" s="13"/>
    </row>
    <row r="63" spans="2:27" ht="38.25" x14ac:dyDescent="0.2">
      <c r="B63" s="13" t="str">
        <f>Calculations!A33</f>
        <v>P031</v>
      </c>
      <c r="C63" s="13" t="str">
        <f>Calculations!B33</f>
        <v>Land to rear of 75 Reedyford Road</v>
      </c>
      <c r="D63" s="13" t="str">
        <f>Calculations!C33</f>
        <v>Residential</v>
      </c>
      <c r="E63" s="49">
        <f>Calculations!D33</f>
        <v>0.17699599999999999</v>
      </c>
      <c r="F63" s="49">
        <f>Calculations!H33</f>
        <v>0.17699599999999999</v>
      </c>
      <c r="G63" s="49">
        <f>Calculations!L33</f>
        <v>100</v>
      </c>
      <c r="H63" s="49">
        <f>Calculations!G33</f>
        <v>0</v>
      </c>
      <c r="I63" s="49">
        <f>Calculations!K33</f>
        <v>0</v>
      </c>
      <c r="J63" s="49">
        <f>Calculations!F33</f>
        <v>0</v>
      </c>
      <c r="K63" s="49">
        <f>Calculations!J33</f>
        <v>0</v>
      </c>
      <c r="L63" s="49">
        <f>Calculations!E33</f>
        <v>0</v>
      </c>
      <c r="M63" s="49">
        <f>Calculations!I33</f>
        <v>0</v>
      </c>
      <c r="N63" s="49">
        <f>Calculations!Q33</f>
        <v>7.5206200000000001E-2</v>
      </c>
      <c r="O63" s="49">
        <f>Calculations!V33</f>
        <v>42.490338764717848</v>
      </c>
      <c r="P63" s="49">
        <f>Calculations!O33</f>
        <v>4.4022800000000001E-2</v>
      </c>
      <c r="Q63" s="49">
        <f>Calculations!T33</f>
        <v>24.872200501706256</v>
      </c>
      <c r="R63" s="49">
        <f>Calculations!M33</f>
        <v>1.3858000000000001E-2</v>
      </c>
      <c r="S63" s="49">
        <f>Calculations!R33</f>
        <v>7.829555470180118</v>
      </c>
      <c r="T63" s="27" t="s">
        <v>51</v>
      </c>
      <c r="U63" s="27" t="s">
        <v>692</v>
      </c>
      <c r="V63" s="27" t="s">
        <v>666</v>
      </c>
      <c r="W63" s="25" t="s">
        <v>670</v>
      </c>
      <c r="X63" s="34" t="s">
        <v>675</v>
      </c>
      <c r="Y63" s="34" t="s">
        <v>700</v>
      </c>
      <c r="Z63" s="34"/>
      <c r="AA63" s="13"/>
    </row>
    <row r="64" spans="2:27" ht="25.5" x14ac:dyDescent="0.2">
      <c r="B64" s="13" t="str">
        <f>Calculations!A34</f>
        <v>P032</v>
      </c>
      <c r="C64" s="13" t="str">
        <f>Calculations!B34</f>
        <v>Further Clough Head</v>
      </c>
      <c r="D64" s="13" t="str">
        <f>Calculations!C34</f>
        <v>Residential</v>
      </c>
      <c r="E64" s="49">
        <f>Calculations!D34</f>
        <v>10.226100000000001</v>
      </c>
      <c r="F64" s="49">
        <f>Calculations!H34</f>
        <v>10.131565519814201</v>
      </c>
      <c r="G64" s="49">
        <f>Calculations!L34</f>
        <v>99.075556857591849</v>
      </c>
      <c r="H64" s="49">
        <f>Calculations!G34</f>
        <v>0</v>
      </c>
      <c r="I64" s="49">
        <f>Calculations!K34</f>
        <v>0</v>
      </c>
      <c r="J64" s="49">
        <f>Calculations!F34</f>
        <v>0</v>
      </c>
      <c r="K64" s="49">
        <f>Calculations!J34</f>
        <v>0</v>
      </c>
      <c r="L64" s="49">
        <f>Calculations!E34</f>
        <v>9.4534480185800004E-2</v>
      </c>
      <c r="M64" s="49">
        <f>Calculations!I34</f>
        <v>0.92444314240815173</v>
      </c>
      <c r="N64" s="49">
        <f>Calculations!Q34</f>
        <v>1.153948</v>
      </c>
      <c r="O64" s="49">
        <f>Calculations!V34</f>
        <v>11.284341048884716</v>
      </c>
      <c r="P64" s="49">
        <f>Calculations!O34</f>
        <v>0.53988700000000001</v>
      </c>
      <c r="Q64" s="49">
        <f>Calculations!T34</f>
        <v>5.2795004938344041</v>
      </c>
      <c r="R64" s="49">
        <f>Calculations!M34</f>
        <v>0.36810900000000002</v>
      </c>
      <c r="S64" s="49">
        <f>Calculations!R34</f>
        <v>3.5997007656877988</v>
      </c>
      <c r="T64" s="27" t="s">
        <v>669</v>
      </c>
      <c r="U64" s="48" t="s">
        <v>694</v>
      </c>
      <c r="V64" s="27" t="s">
        <v>666</v>
      </c>
      <c r="W64" s="25" t="s">
        <v>673</v>
      </c>
      <c r="X64" s="34" t="s">
        <v>674</v>
      </c>
      <c r="Y64" s="34" t="s">
        <v>682</v>
      </c>
      <c r="Z64" s="34"/>
      <c r="AA64" s="13"/>
    </row>
    <row r="65" spans="2:27" x14ac:dyDescent="0.2">
      <c r="B65" s="13" t="str">
        <f>Calculations!A35</f>
        <v>P033</v>
      </c>
      <c r="C65" s="13" t="str">
        <f>Calculations!B35</f>
        <v>Land off Halifax Road (Site B)</v>
      </c>
      <c r="D65" s="13" t="str">
        <f>Calculations!C35</f>
        <v>Residential</v>
      </c>
      <c r="E65" s="49">
        <f>Calculations!D35</f>
        <v>2.0815800000000002</v>
      </c>
      <c r="F65" s="49">
        <f>Calculations!H35</f>
        <v>2.0815800000000002</v>
      </c>
      <c r="G65" s="49">
        <f>Calculations!L35</f>
        <v>100</v>
      </c>
      <c r="H65" s="49">
        <f>Calculations!G35</f>
        <v>0</v>
      </c>
      <c r="I65" s="49">
        <f>Calculations!K35</f>
        <v>0</v>
      </c>
      <c r="J65" s="49">
        <f>Calculations!F35</f>
        <v>0</v>
      </c>
      <c r="K65" s="49">
        <f>Calculations!J35</f>
        <v>0</v>
      </c>
      <c r="L65" s="49">
        <f>Calculations!E35</f>
        <v>0</v>
      </c>
      <c r="M65" s="49">
        <f>Calculations!I35</f>
        <v>0</v>
      </c>
      <c r="N65" s="49">
        <f>Calculations!Q35</f>
        <v>0</v>
      </c>
      <c r="O65" s="49">
        <f>Calculations!V35</f>
        <v>0</v>
      </c>
      <c r="P65" s="49">
        <f>Calculations!O35</f>
        <v>0</v>
      </c>
      <c r="Q65" s="49">
        <f>Calculations!T35</f>
        <v>0</v>
      </c>
      <c r="R65" s="49">
        <f>Calculations!M35</f>
        <v>0</v>
      </c>
      <c r="S65" s="49">
        <f>Calculations!R35</f>
        <v>0</v>
      </c>
      <c r="T65" s="27" t="s">
        <v>669</v>
      </c>
      <c r="U65" s="27" t="s">
        <v>692</v>
      </c>
      <c r="V65" s="27" t="s">
        <v>666</v>
      </c>
      <c r="W65" s="25" t="s">
        <v>678</v>
      </c>
      <c r="X65" s="34" t="s">
        <v>679</v>
      </c>
      <c r="Y65" s="34" t="s">
        <v>684</v>
      </c>
      <c r="Z65" s="34"/>
      <c r="AA65" s="13"/>
    </row>
    <row r="66" spans="2:27" x14ac:dyDescent="0.2">
      <c r="B66" s="13" t="str">
        <f>Calculations!A36</f>
        <v>P034</v>
      </c>
      <c r="C66" s="13" t="str">
        <f>Calculations!B36</f>
        <v>Land off Juno Street</v>
      </c>
      <c r="D66" s="13" t="str">
        <f>Calculations!C36</f>
        <v>Mixed Use</v>
      </c>
      <c r="E66" s="49">
        <f>Calculations!D36</f>
        <v>0.27423700000000001</v>
      </c>
      <c r="F66" s="49">
        <f>Calculations!H36</f>
        <v>0.27423700000000001</v>
      </c>
      <c r="G66" s="49">
        <f>Calculations!L36</f>
        <v>100</v>
      </c>
      <c r="H66" s="49">
        <f>Calculations!G36</f>
        <v>0</v>
      </c>
      <c r="I66" s="49">
        <f>Calculations!K36</f>
        <v>0</v>
      </c>
      <c r="J66" s="49">
        <f>Calculations!F36</f>
        <v>0</v>
      </c>
      <c r="K66" s="49">
        <f>Calculations!J36</f>
        <v>0</v>
      </c>
      <c r="L66" s="49">
        <f>Calculations!E36</f>
        <v>0</v>
      </c>
      <c r="M66" s="49">
        <f>Calculations!I36</f>
        <v>0</v>
      </c>
      <c r="N66" s="49">
        <f>Calculations!Q36</f>
        <v>0</v>
      </c>
      <c r="O66" s="49">
        <f>Calculations!V36</f>
        <v>0</v>
      </c>
      <c r="P66" s="49">
        <f>Calculations!O36</f>
        <v>0</v>
      </c>
      <c r="Q66" s="49">
        <f>Calculations!T36</f>
        <v>0</v>
      </c>
      <c r="R66" s="49">
        <f>Calculations!M36</f>
        <v>0</v>
      </c>
      <c r="S66" s="49">
        <f>Calculations!R36</f>
        <v>0</v>
      </c>
      <c r="T66" s="27" t="s">
        <v>669</v>
      </c>
      <c r="U66" s="27" t="s">
        <v>692</v>
      </c>
      <c r="V66" s="27" t="s">
        <v>666</v>
      </c>
      <c r="W66" s="25" t="s">
        <v>678</v>
      </c>
      <c r="X66" s="34" t="s">
        <v>679</v>
      </c>
      <c r="Y66" s="34" t="s">
        <v>684</v>
      </c>
      <c r="Z66" s="34"/>
      <c r="AA66" s="13"/>
    </row>
    <row r="67" spans="2:27" x14ac:dyDescent="0.2">
      <c r="B67" s="13" t="str">
        <f>Calculations!A37</f>
        <v>P035</v>
      </c>
      <c r="C67" s="13" t="str">
        <f>Calculations!B37</f>
        <v>Land at Allison Grove</v>
      </c>
      <c r="D67" s="13" t="str">
        <f>Calculations!C37</f>
        <v>Residential</v>
      </c>
      <c r="E67" s="49">
        <f>Calculations!D37</f>
        <v>0.14804600000000001</v>
      </c>
      <c r="F67" s="49">
        <f>Calculations!H37</f>
        <v>0.14804600000000001</v>
      </c>
      <c r="G67" s="49">
        <f>Calculations!L37</f>
        <v>100</v>
      </c>
      <c r="H67" s="49">
        <f>Calculations!G37</f>
        <v>0</v>
      </c>
      <c r="I67" s="49">
        <f>Calculations!K37</f>
        <v>0</v>
      </c>
      <c r="J67" s="49">
        <f>Calculations!F37</f>
        <v>0</v>
      </c>
      <c r="K67" s="49">
        <f>Calculations!J37</f>
        <v>0</v>
      </c>
      <c r="L67" s="49">
        <f>Calculations!E37</f>
        <v>0</v>
      </c>
      <c r="M67" s="49">
        <f>Calculations!I37</f>
        <v>0</v>
      </c>
      <c r="N67" s="49">
        <f>Calculations!Q37</f>
        <v>5.5134399999999997E-3</v>
      </c>
      <c r="O67" s="49">
        <f>Calculations!V37</f>
        <v>3.72413979438823</v>
      </c>
      <c r="P67" s="49">
        <f>Calculations!O37</f>
        <v>0</v>
      </c>
      <c r="Q67" s="49">
        <f>Calculations!T37</f>
        <v>0</v>
      </c>
      <c r="R67" s="49">
        <f>Calculations!M37</f>
        <v>0</v>
      </c>
      <c r="S67" s="49">
        <f>Calculations!R37</f>
        <v>0</v>
      </c>
      <c r="T67" s="27" t="s">
        <v>669</v>
      </c>
      <c r="U67" s="27" t="s">
        <v>692</v>
      </c>
      <c r="V67" s="27" t="s">
        <v>666</v>
      </c>
      <c r="W67" s="25" t="s">
        <v>676</v>
      </c>
      <c r="X67" s="34" t="s">
        <v>677</v>
      </c>
      <c r="Y67" s="34" t="s">
        <v>683</v>
      </c>
      <c r="Z67" s="34"/>
      <c r="AA67" s="13"/>
    </row>
    <row r="68" spans="2:27" x14ac:dyDescent="0.2">
      <c r="B68" s="13" t="str">
        <f>Calculations!A38</f>
        <v>P036</v>
      </c>
      <c r="C68" s="13" t="str">
        <f>Calculations!B38</f>
        <v>Land off Byron Road</v>
      </c>
      <c r="D68" s="13" t="str">
        <f>Calculations!C38</f>
        <v>Residential</v>
      </c>
      <c r="E68" s="49">
        <f>Calculations!D38</f>
        <v>0.67666099999999996</v>
      </c>
      <c r="F68" s="49">
        <f>Calculations!H38</f>
        <v>0.67666099999999996</v>
      </c>
      <c r="G68" s="49">
        <f>Calculations!L38</f>
        <v>100</v>
      </c>
      <c r="H68" s="49">
        <f>Calculations!G38</f>
        <v>0</v>
      </c>
      <c r="I68" s="49">
        <f>Calculations!K38</f>
        <v>0</v>
      </c>
      <c r="J68" s="49">
        <f>Calculations!F38</f>
        <v>0</v>
      </c>
      <c r="K68" s="49">
        <f>Calculations!J38</f>
        <v>0</v>
      </c>
      <c r="L68" s="49">
        <f>Calculations!E38</f>
        <v>0</v>
      </c>
      <c r="M68" s="49">
        <f>Calculations!I38</f>
        <v>0</v>
      </c>
      <c r="N68" s="49">
        <f>Calculations!Q38</f>
        <v>2.6914899999999999E-3</v>
      </c>
      <c r="O68" s="49">
        <f>Calculations!V38</f>
        <v>0.39776047385618507</v>
      </c>
      <c r="P68" s="49">
        <f>Calculations!O38</f>
        <v>0</v>
      </c>
      <c r="Q68" s="49">
        <f>Calculations!T38</f>
        <v>0</v>
      </c>
      <c r="R68" s="49">
        <f>Calculations!M38</f>
        <v>0</v>
      </c>
      <c r="S68" s="49">
        <f>Calculations!R38</f>
        <v>0</v>
      </c>
      <c r="T68" s="27" t="s">
        <v>669</v>
      </c>
      <c r="U68" s="27" t="s">
        <v>692</v>
      </c>
      <c r="V68" s="27" t="s">
        <v>666</v>
      </c>
      <c r="W68" s="25" t="s">
        <v>676</v>
      </c>
      <c r="X68" s="34" t="s">
        <v>677</v>
      </c>
      <c r="Y68" s="34" t="s">
        <v>683</v>
      </c>
      <c r="Z68" s="34"/>
      <c r="AA68" s="13"/>
    </row>
    <row r="69" spans="2:27" ht="25.5" x14ac:dyDescent="0.2">
      <c r="B69" s="13" t="str">
        <f>Calculations!A39</f>
        <v>P037</v>
      </c>
      <c r="C69" s="13" t="str">
        <f>Calculations!B39</f>
        <v>Land off Waterside Road</v>
      </c>
      <c r="D69" s="13" t="str">
        <f>Calculations!C39</f>
        <v>Residential</v>
      </c>
      <c r="E69" s="49">
        <f>Calculations!D39</f>
        <v>1.3733900000000001</v>
      </c>
      <c r="F69" s="49">
        <f>Calculations!H39</f>
        <v>1.3026523656869</v>
      </c>
      <c r="G69" s="49">
        <f>Calculations!L39</f>
        <v>94.849413909151806</v>
      </c>
      <c r="H69" s="49">
        <f>Calculations!G39</f>
        <v>3.6750422002600001E-2</v>
      </c>
      <c r="I69" s="49">
        <f>Calculations!K39</f>
        <v>2.675891189145108</v>
      </c>
      <c r="J69" s="49">
        <f>Calculations!F39</f>
        <v>3.3987212310500003E-2</v>
      </c>
      <c r="K69" s="49">
        <f>Calculations!J39</f>
        <v>2.474694901703085</v>
      </c>
      <c r="L69" s="49">
        <f>Calculations!E39</f>
        <v>0</v>
      </c>
      <c r="M69" s="49">
        <f>Calculations!I39</f>
        <v>0</v>
      </c>
      <c r="N69" s="49">
        <f>Calculations!Q39</f>
        <v>4.0359950000000006E-2</v>
      </c>
      <c r="O69" s="49">
        <f>Calculations!V39</f>
        <v>2.9387100532259591</v>
      </c>
      <c r="P69" s="49">
        <f>Calculations!O39</f>
        <v>1.3965500000000001E-3</v>
      </c>
      <c r="Q69" s="49">
        <f>Calculations!T39</f>
        <v>0.1016863381850749</v>
      </c>
      <c r="R69" s="49">
        <f>Calculations!M39</f>
        <v>0</v>
      </c>
      <c r="S69" s="49">
        <f>Calculations!R39</f>
        <v>0</v>
      </c>
      <c r="T69" s="27" t="s">
        <v>669</v>
      </c>
      <c r="U69" s="48" t="s">
        <v>691</v>
      </c>
      <c r="V69" s="27" t="s">
        <v>666</v>
      </c>
      <c r="W69" s="25" t="s">
        <v>673</v>
      </c>
      <c r="X69" s="34" t="s">
        <v>674</v>
      </c>
      <c r="Y69" s="34" t="s">
        <v>682</v>
      </c>
      <c r="Z69" s="34"/>
      <c r="AA69" s="13"/>
    </row>
    <row r="70" spans="2:27" ht="25.5" x14ac:dyDescent="0.2">
      <c r="B70" s="13" t="str">
        <f>Calculations!A40</f>
        <v>P038</v>
      </c>
      <c r="C70" s="13" t="str">
        <f>Calculations!B40</f>
        <v>Land at Hawley Street</v>
      </c>
      <c r="D70" s="13" t="str">
        <f>Calculations!C40</f>
        <v>Residential</v>
      </c>
      <c r="E70" s="49">
        <f>Calculations!D40</f>
        <v>4.6764600000000003E-2</v>
      </c>
      <c r="F70" s="49">
        <f>Calculations!H40</f>
        <v>4.6764600000000003E-2</v>
      </c>
      <c r="G70" s="49">
        <f>Calculations!L40</f>
        <v>100</v>
      </c>
      <c r="H70" s="49">
        <f>Calculations!G40</f>
        <v>0</v>
      </c>
      <c r="I70" s="49">
        <f>Calculations!K40</f>
        <v>0</v>
      </c>
      <c r="J70" s="49">
        <f>Calculations!F40</f>
        <v>0</v>
      </c>
      <c r="K70" s="49">
        <f>Calculations!J40</f>
        <v>0</v>
      </c>
      <c r="L70" s="49">
        <f>Calculations!E40</f>
        <v>0</v>
      </c>
      <c r="M70" s="49">
        <f>Calculations!I40</f>
        <v>0</v>
      </c>
      <c r="N70" s="49">
        <f>Calculations!Q40</f>
        <v>1.398095E-4</v>
      </c>
      <c r="O70" s="49">
        <f>Calculations!V40</f>
        <v>0.29896438759232408</v>
      </c>
      <c r="P70" s="49">
        <f>Calculations!O40</f>
        <v>1.2988499999999999E-5</v>
      </c>
      <c r="Q70" s="49">
        <f>Calculations!T40</f>
        <v>2.7774213828408664E-2</v>
      </c>
      <c r="R70" s="49">
        <f>Calculations!M40</f>
        <v>0</v>
      </c>
      <c r="S70" s="49">
        <f>Calculations!R40</f>
        <v>0</v>
      </c>
      <c r="T70" s="27" t="s">
        <v>669</v>
      </c>
      <c r="U70" s="48" t="s">
        <v>693</v>
      </c>
      <c r="V70" s="27" t="s">
        <v>666</v>
      </c>
      <c r="W70" s="25" t="s">
        <v>676</v>
      </c>
      <c r="X70" s="34" t="s">
        <v>677</v>
      </c>
      <c r="Y70" s="34" t="s">
        <v>683</v>
      </c>
      <c r="Z70" s="34"/>
      <c r="AA70" s="13"/>
    </row>
    <row r="71" spans="2:27" ht="25.5" x14ac:dyDescent="0.2">
      <c r="B71" s="13" t="str">
        <f>Calculations!A41</f>
        <v>P039</v>
      </c>
      <c r="C71" s="13" t="str">
        <f>Calculations!B41</f>
        <v>Land adjacent to 6 Knotts Lane</v>
      </c>
      <c r="D71" s="13" t="str">
        <f>Calculations!C41</f>
        <v>Residential</v>
      </c>
      <c r="E71" s="49">
        <f>Calculations!D41</f>
        <v>6.9558200000000001E-2</v>
      </c>
      <c r="F71" s="49">
        <f>Calculations!H41</f>
        <v>6.9558200000000001E-2</v>
      </c>
      <c r="G71" s="49">
        <f>Calculations!L41</f>
        <v>100</v>
      </c>
      <c r="H71" s="49">
        <f>Calculations!G41</f>
        <v>0</v>
      </c>
      <c r="I71" s="49">
        <f>Calculations!K41</f>
        <v>0</v>
      </c>
      <c r="J71" s="49">
        <f>Calculations!F41</f>
        <v>0</v>
      </c>
      <c r="K71" s="49">
        <f>Calculations!J41</f>
        <v>0</v>
      </c>
      <c r="L71" s="49">
        <f>Calculations!E41</f>
        <v>0</v>
      </c>
      <c r="M71" s="49">
        <f>Calculations!I41</f>
        <v>0</v>
      </c>
      <c r="N71" s="49">
        <f>Calculations!Q41</f>
        <v>3.1105569999999999E-2</v>
      </c>
      <c r="O71" s="49">
        <f>Calculations!V41</f>
        <v>44.718767880709962</v>
      </c>
      <c r="P71" s="49">
        <f>Calculations!O41</f>
        <v>3.4738699999999996E-3</v>
      </c>
      <c r="Q71" s="49">
        <f>Calculations!T41</f>
        <v>4.9941919141093356</v>
      </c>
      <c r="R71" s="49">
        <f>Calculations!M41</f>
        <v>1.00654E-3</v>
      </c>
      <c r="S71" s="49">
        <f>Calculations!R41</f>
        <v>1.4470472208884071</v>
      </c>
      <c r="T71" s="27" t="s">
        <v>669</v>
      </c>
      <c r="U71" s="48" t="s">
        <v>693</v>
      </c>
      <c r="V71" s="27" t="s">
        <v>666</v>
      </c>
      <c r="W71" s="25" t="s">
        <v>676</v>
      </c>
      <c r="X71" s="34" t="s">
        <v>677</v>
      </c>
      <c r="Y71" s="34" t="s">
        <v>683</v>
      </c>
      <c r="Z71" s="34"/>
      <c r="AA71" s="13"/>
    </row>
    <row r="72" spans="2:27" x14ac:dyDescent="0.2">
      <c r="B72" s="13" t="str">
        <f>Calculations!A42</f>
        <v>P040</v>
      </c>
      <c r="C72" s="13" t="str">
        <f>Calculations!B42</f>
        <v>Land between Hawley Street and Kyber Street</v>
      </c>
      <c r="D72" s="13" t="str">
        <f>Calculations!C42</f>
        <v>Residential</v>
      </c>
      <c r="E72" s="49">
        <f>Calculations!D42</f>
        <v>0.103864</v>
      </c>
      <c r="F72" s="49">
        <f>Calculations!H42</f>
        <v>0.103864</v>
      </c>
      <c r="G72" s="49">
        <f>Calculations!L42</f>
        <v>100</v>
      </c>
      <c r="H72" s="49">
        <f>Calculations!G42</f>
        <v>0</v>
      </c>
      <c r="I72" s="49">
        <f>Calculations!K42</f>
        <v>0</v>
      </c>
      <c r="J72" s="49">
        <f>Calculations!F42</f>
        <v>0</v>
      </c>
      <c r="K72" s="49">
        <f>Calculations!J42</f>
        <v>0</v>
      </c>
      <c r="L72" s="49">
        <f>Calculations!E42</f>
        <v>0</v>
      </c>
      <c r="M72" s="49">
        <f>Calculations!I42</f>
        <v>0</v>
      </c>
      <c r="N72" s="49">
        <f>Calculations!Q42</f>
        <v>0</v>
      </c>
      <c r="O72" s="49">
        <f>Calculations!V42</f>
        <v>0</v>
      </c>
      <c r="P72" s="49">
        <f>Calculations!O42</f>
        <v>0</v>
      </c>
      <c r="Q72" s="49">
        <f>Calculations!T42</f>
        <v>0</v>
      </c>
      <c r="R72" s="49">
        <f>Calculations!M42</f>
        <v>0</v>
      </c>
      <c r="S72" s="49">
        <f>Calculations!R42</f>
        <v>0</v>
      </c>
      <c r="T72" s="27" t="s">
        <v>669</v>
      </c>
      <c r="U72" s="27" t="s">
        <v>692</v>
      </c>
      <c r="V72" s="27" t="s">
        <v>666</v>
      </c>
      <c r="W72" s="25" t="s">
        <v>678</v>
      </c>
      <c r="X72" s="34" t="s">
        <v>679</v>
      </c>
      <c r="Y72" s="34" t="s">
        <v>684</v>
      </c>
      <c r="Z72" s="34"/>
      <c r="AA72" s="13"/>
    </row>
    <row r="73" spans="2:27" x14ac:dyDescent="0.2">
      <c r="B73" s="13" t="str">
        <f>Calculations!A43</f>
        <v>P041</v>
      </c>
      <c r="C73" s="13" t="str">
        <f>Calculations!B43</f>
        <v>Land to rear of Atkinson Street</v>
      </c>
      <c r="D73" s="13" t="str">
        <f>Calculations!C43</f>
        <v>Residential</v>
      </c>
      <c r="E73" s="49">
        <f>Calculations!D43</f>
        <v>6.8508600000000003E-2</v>
      </c>
      <c r="F73" s="49">
        <f>Calculations!H43</f>
        <v>6.8508600000000003E-2</v>
      </c>
      <c r="G73" s="49">
        <f>Calculations!L43</f>
        <v>100</v>
      </c>
      <c r="H73" s="49">
        <f>Calculations!G43</f>
        <v>0</v>
      </c>
      <c r="I73" s="49">
        <f>Calculations!K43</f>
        <v>0</v>
      </c>
      <c r="J73" s="49">
        <f>Calculations!F43</f>
        <v>0</v>
      </c>
      <c r="K73" s="49">
        <f>Calculations!J43</f>
        <v>0</v>
      </c>
      <c r="L73" s="49">
        <f>Calculations!E43</f>
        <v>0</v>
      </c>
      <c r="M73" s="49">
        <f>Calculations!I43</f>
        <v>0</v>
      </c>
      <c r="N73" s="49">
        <f>Calculations!Q43</f>
        <v>2.8542500000000001E-4</v>
      </c>
      <c r="O73" s="49">
        <f>Calculations!V43</f>
        <v>0.4166265257208584</v>
      </c>
      <c r="P73" s="49">
        <f>Calculations!O43</f>
        <v>0</v>
      </c>
      <c r="Q73" s="49">
        <f>Calculations!T43</f>
        <v>0</v>
      </c>
      <c r="R73" s="49">
        <f>Calculations!M43</f>
        <v>0</v>
      </c>
      <c r="S73" s="49">
        <f>Calculations!R43</f>
        <v>0</v>
      </c>
      <c r="T73" s="27" t="s">
        <v>669</v>
      </c>
      <c r="U73" s="27" t="s">
        <v>692</v>
      </c>
      <c r="V73" s="27" t="s">
        <v>666</v>
      </c>
      <c r="W73" s="25" t="s">
        <v>676</v>
      </c>
      <c r="X73" s="34" t="s">
        <v>677</v>
      </c>
      <c r="Y73" s="34" t="s">
        <v>683</v>
      </c>
      <c r="Z73" s="34"/>
      <c r="AA73" s="13"/>
    </row>
    <row r="74" spans="2:27" ht="25.5" x14ac:dyDescent="0.2">
      <c r="B74" s="13" t="str">
        <f>Calculations!A44</f>
        <v>P042</v>
      </c>
      <c r="C74" s="13" t="str">
        <f>Calculations!B44</f>
        <v>Land off Greenberfield Lane</v>
      </c>
      <c r="D74" s="13" t="str">
        <f>Calculations!C44</f>
        <v>Residential</v>
      </c>
      <c r="E74" s="49">
        <f>Calculations!D44</f>
        <v>1.2121200000000001</v>
      </c>
      <c r="F74" s="49">
        <f>Calculations!H44</f>
        <v>1.1880498518475</v>
      </c>
      <c r="G74" s="49">
        <f>Calculations!L44</f>
        <v>98.014210791629523</v>
      </c>
      <c r="H74" s="49">
        <f>Calculations!G44</f>
        <v>0</v>
      </c>
      <c r="I74" s="49">
        <f>Calculations!K44</f>
        <v>0</v>
      </c>
      <c r="J74" s="49">
        <f>Calculations!F44</f>
        <v>0</v>
      </c>
      <c r="K74" s="49">
        <f>Calculations!J44</f>
        <v>0</v>
      </c>
      <c r="L74" s="49">
        <f>Calculations!E44</f>
        <v>2.4070148152499998E-2</v>
      </c>
      <c r="M74" s="49">
        <f>Calculations!I44</f>
        <v>1.985789208370458</v>
      </c>
      <c r="N74" s="49">
        <f>Calculations!Q44</f>
        <v>2.8107899999999998E-2</v>
      </c>
      <c r="O74" s="49">
        <f>Calculations!V44</f>
        <v>2.3189040689040685</v>
      </c>
      <c r="P74" s="49">
        <f>Calculations!O44</f>
        <v>1.17409E-2</v>
      </c>
      <c r="Q74" s="49">
        <f>Calculations!T44</f>
        <v>0.96862521862521866</v>
      </c>
      <c r="R74" s="49">
        <f>Calculations!M44</f>
        <v>8.2207400000000007E-3</v>
      </c>
      <c r="S74" s="49">
        <f>Calculations!R44</f>
        <v>0.67821172821172826</v>
      </c>
      <c r="T74" s="27" t="s">
        <v>669</v>
      </c>
      <c r="U74" s="48" t="s">
        <v>694</v>
      </c>
      <c r="V74" s="27" t="s">
        <v>666</v>
      </c>
      <c r="W74" s="25" t="s">
        <v>673</v>
      </c>
      <c r="X74" s="34" t="s">
        <v>674</v>
      </c>
      <c r="Y74" s="34" t="s">
        <v>682</v>
      </c>
      <c r="Z74" s="34"/>
      <c r="AA74" s="13"/>
    </row>
    <row r="75" spans="2:27" x14ac:dyDescent="0.2">
      <c r="B75" s="13" t="str">
        <f>Calculations!A45</f>
        <v>P043</v>
      </c>
      <c r="C75" s="13" t="str">
        <f>Calculations!B45</f>
        <v>Land at Kenilworth Drive</v>
      </c>
      <c r="D75" s="13" t="str">
        <f>Calculations!C45</f>
        <v>Residential</v>
      </c>
      <c r="E75" s="49">
        <f>Calculations!D45</f>
        <v>0.18681200000000001</v>
      </c>
      <c r="F75" s="49">
        <f>Calculations!H45</f>
        <v>0.18681200000000001</v>
      </c>
      <c r="G75" s="49">
        <f>Calculations!L45</f>
        <v>100</v>
      </c>
      <c r="H75" s="49">
        <f>Calculations!G45</f>
        <v>0</v>
      </c>
      <c r="I75" s="49">
        <f>Calculations!K45</f>
        <v>0</v>
      </c>
      <c r="J75" s="49">
        <f>Calculations!F45</f>
        <v>0</v>
      </c>
      <c r="K75" s="49">
        <f>Calculations!J45</f>
        <v>0</v>
      </c>
      <c r="L75" s="49">
        <f>Calculations!E45</f>
        <v>0</v>
      </c>
      <c r="M75" s="49">
        <f>Calculations!I45</f>
        <v>0</v>
      </c>
      <c r="N75" s="49">
        <f>Calculations!Q45</f>
        <v>0</v>
      </c>
      <c r="O75" s="49">
        <f>Calculations!V45</f>
        <v>0</v>
      </c>
      <c r="P75" s="49">
        <f>Calculations!O45</f>
        <v>0</v>
      </c>
      <c r="Q75" s="49">
        <f>Calculations!T45</f>
        <v>0</v>
      </c>
      <c r="R75" s="49">
        <f>Calculations!M45</f>
        <v>0</v>
      </c>
      <c r="S75" s="49">
        <f>Calculations!R45</f>
        <v>0</v>
      </c>
      <c r="T75" s="27" t="s">
        <v>669</v>
      </c>
      <c r="U75" s="27" t="s">
        <v>692</v>
      </c>
      <c r="V75" s="27" t="s">
        <v>666</v>
      </c>
      <c r="W75" s="25" t="s">
        <v>678</v>
      </c>
      <c r="X75" s="34" t="s">
        <v>679</v>
      </c>
      <c r="Y75" s="34" t="s">
        <v>684</v>
      </c>
      <c r="Z75" s="34"/>
      <c r="AA75" s="13"/>
    </row>
    <row r="76" spans="2:27" x14ac:dyDescent="0.2">
      <c r="B76" s="13" t="str">
        <f>Calculations!A46</f>
        <v>P044</v>
      </c>
      <c r="C76" s="13" t="str">
        <f>Calculations!B46</f>
        <v>Land off Bailey Street</v>
      </c>
      <c r="D76" s="13" t="str">
        <f>Calculations!C46</f>
        <v>Residential</v>
      </c>
      <c r="E76" s="49">
        <f>Calculations!D46</f>
        <v>0.26186500000000001</v>
      </c>
      <c r="F76" s="49">
        <f>Calculations!H46</f>
        <v>0.26186500000000001</v>
      </c>
      <c r="G76" s="49">
        <f>Calculations!L46</f>
        <v>100</v>
      </c>
      <c r="H76" s="49">
        <f>Calculations!G46</f>
        <v>0</v>
      </c>
      <c r="I76" s="49">
        <f>Calculations!K46</f>
        <v>0</v>
      </c>
      <c r="J76" s="49">
        <f>Calculations!F46</f>
        <v>0</v>
      </c>
      <c r="K76" s="49">
        <f>Calculations!J46</f>
        <v>0</v>
      </c>
      <c r="L76" s="49">
        <f>Calculations!E46</f>
        <v>0</v>
      </c>
      <c r="M76" s="49">
        <f>Calculations!I46</f>
        <v>0</v>
      </c>
      <c r="N76" s="49">
        <f>Calculations!Q46</f>
        <v>2.4305199999999999E-2</v>
      </c>
      <c r="O76" s="49">
        <f>Calculations!V46</f>
        <v>9.2815763847784165</v>
      </c>
      <c r="P76" s="49">
        <f>Calculations!O46</f>
        <v>0</v>
      </c>
      <c r="Q76" s="49">
        <f>Calculations!T46</f>
        <v>0</v>
      </c>
      <c r="R76" s="49">
        <f>Calculations!M46</f>
        <v>0</v>
      </c>
      <c r="S76" s="49">
        <f>Calculations!R46</f>
        <v>0</v>
      </c>
      <c r="T76" s="27" t="s">
        <v>669</v>
      </c>
      <c r="U76" s="27" t="s">
        <v>692</v>
      </c>
      <c r="V76" s="27" t="s">
        <v>666</v>
      </c>
      <c r="W76" s="25" t="s">
        <v>676</v>
      </c>
      <c r="X76" s="34" t="s">
        <v>677</v>
      </c>
      <c r="Y76" s="34" t="s">
        <v>683</v>
      </c>
      <c r="Z76" s="34"/>
      <c r="AA76" s="13"/>
    </row>
    <row r="77" spans="2:27" x14ac:dyDescent="0.2">
      <c r="B77" s="13" t="str">
        <f>Calculations!A47</f>
        <v>P045</v>
      </c>
      <c r="C77" s="13" t="str">
        <f>Calculations!B47</f>
        <v>Land off Aspen Grove</v>
      </c>
      <c r="D77" s="13" t="str">
        <f>Calculations!C47</f>
        <v>Residential</v>
      </c>
      <c r="E77" s="49">
        <f>Calculations!D47</f>
        <v>1.46811</v>
      </c>
      <c r="F77" s="49">
        <f>Calculations!H47</f>
        <v>1.46811</v>
      </c>
      <c r="G77" s="49">
        <f>Calculations!L47</f>
        <v>100</v>
      </c>
      <c r="H77" s="49">
        <f>Calculations!G47</f>
        <v>0</v>
      </c>
      <c r="I77" s="49">
        <f>Calculations!K47</f>
        <v>0</v>
      </c>
      <c r="J77" s="49">
        <f>Calculations!F47</f>
        <v>0</v>
      </c>
      <c r="K77" s="49">
        <f>Calculations!J47</f>
        <v>0</v>
      </c>
      <c r="L77" s="49">
        <f>Calculations!E47</f>
        <v>0</v>
      </c>
      <c r="M77" s="49">
        <f>Calculations!I47</f>
        <v>0</v>
      </c>
      <c r="N77" s="49">
        <f>Calculations!Q47</f>
        <v>2.8487599999999998E-2</v>
      </c>
      <c r="O77" s="49">
        <f>Calculations!V47</f>
        <v>1.940426807255587</v>
      </c>
      <c r="P77" s="49">
        <f>Calculations!O47</f>
        <v>1.11378E-2</v>
      </c>
      <c r="Q77" s="49">
        <f>Calculations!T47</f>
        <v>0.75864887508429202</v>
      </c>
      <c r="R77" s="49">
        <f>Calculations!M47</f>
        <v>0</v>
      </c>
      <c r="S77" s="49">
        <f>Calculations!R47</f>
        <v>0</v>
      </c>
      <c r="T77" s="27" t="s">
        <v>669</v>
      </c>
      <c r="U77" s="27" t="s">
        <v>692</v>
      </c>
      <c r="V77" s="27" t="s">
        <v>666</v>
      </c>
      <c r="W77" s="25" t="s">
        <v>676</v>
      </c>
      <c r="X77" s="34" t="s">
        <v>677</v>
      </c>
      <c r="Y77" s="34" t="s">
        <v>683</v>
      </c>
      <c r="Z77" s="34"/>
      <c r="AA77" s="13"/>
    </row>
    <row r="78" spans="2:27" ht="25.5" x14ac:dyDescent="0.2">
      <c r="B78" s="13" t="str">
        <f>Calculations!A48</f>
        <v>P046</v>
      </c>
      <c r="C78" s="13" t="str">
        <f>Calculations!B48</f>
        <v>Land off Carr Road</v>
      </c>
      <c r="D78" s="13" t="str">
        <f>Calculations!C48</f>
        <v>Mixed Use</v>
      </c>
      <c r="E78" s="49">
        <f>Calculations!D48</f>
        <v>1.0525100000000001</v>
      </c>
      <c r="F78" s="49">
        <f>Calculations!H48</f>
        <v>0.59796160760150019</v>
      </c>
      <c r="G78" s="49">
        <f>Calculations!L48</f>
        <v>56.812914613780407</v>
      </c>
      <c r="H78" s="49">
        <f>Calculations!G48</f>
        <v>0.43713147479499997</v>
      </c>
      <c r="I78" s="49">
        <f>Calculations!K48</f>
        <v>41.532287084683276</v>
      </c>
      <c r="J78" s="49">
        <f>Calculations!F48</f>
        <v>1.74169176035E-2</v>
      </c>
      <c r="K78" s="49">
        <f>Calculations!J48</f>
        <v>1.6547983015363275</v>
      </c>
      <c r="L78" s="49">
        <f>Calculations!E48</f>
        <v>0</v>
      </c>
      <c r="M78" s="49">
        <f>Calculations!I48</f>
        <v>0</v>
      </c>
      <c r="N78" s="49">
        <f>Calculations!Q48</f>
        <v>1.7269659999999999E-2</v>
      </c>
      <c r="O78" s="49">
        <f>Calculations!V48</f>
        <v>1.6408072132331284</v>
      </c>
      <c r="P78" s="49">
        <f>Calculations!O48</f>
        <v>9.6861299999999994E-3</v>
      </c>
      <c r="Q78" s="49">
        <f>Calculations!T48</f>
        <v>0.92028864333830551</v>
      </c>
      <c r="R78" s="49">
        <f>Calculations!M48</f>
        <v>4.9042399999999998E-3</v>
      </c>
      <c r="S78" s="49">
        <f>Calculations!R48</f>
        <v>0.46595661798937771</v>
      </c>
      <c r="T78" s="27" t="s">
        <v>669</v>
      </c>
      <c r="U78" s="48" t="s">
        <v>691</v>
      </c>
      <c r="V78" s="27" t="s">
        <v>666</v>
      </c>
      <c r="W78" s="25" t="s">
        <v>673</v>
      </c>
      <c r="X78" s="34" t="s">
        <v>674</v>
      </c>
      <c r="Y78" s="34" t="s">
        <v>682</v>
      </c>
      <c r="Z78" s="34"/>
      <c r="AA78" s="13"/>
    </row>
    <row r="79" spans="2:27" ht="38.25" x14ac:dyDescent="0.2">
      <c r="B79" s="13" t="str">
        <f>Calculations!A49</f>
        <v>P047</v>
      </c>
      <c r="C79" s="13" t="str">
        <f>Calculations!B49</f>
        <v>Land off Lomeshaye Way</v>
      </c>
      <c r="D79" s="13" t="str">
        <f>Calculations!C49</f>
        <v>Employment</v>
      </c>
      <c r="E79" s="49">
        <f>Calculations!D49</f>
        <v>2.9927899999999998</v>
      </c>
      <c r="F79" s="49">
        <f>Calculations!H49</f>
        <v>0.39407705869399989</v>
      </c>
      <c r="G79" s="49">
        <f>Calculations!L49</f>
        <v>13.167547963405383</v>
      </c>
      <c r="H79" s="49">
        <f>Calculations!G49</f>
        <v>0.41866111732099998</v>
      </c>
      <c r="I79" s="49">
        <f>Calculations!K49</f>
        <v>13.988990785220478</v>
      </c>
      <c r="J79" s="49">
        <f>Calculations!F49</f>
        <v>1.68196635848</v>
      </c>
      <c r="K79" s="49">
        <f>Calculations!J49</f>
        <v>56.200614091867465</v>
      </c>
      <c r="L79" s="49">
        <f>Calculations!E49</f>
        <v>0.49808546550499999</v>
      </c>
      <c r="M79" s="49">
        <f>Calculations!I49</f>
        <v>16.642847159506683</v>
      </c>
      <c r="N79" s="49">
        <f>Calculations!Q49</f>
        <v>1.2759160000000001</v>
      </c>
      <c r="O79" s="49">
        <f>Calculations!V49</f>
        <v>42.63299463042847</v>
      </c>
      <c r="P79" s="49">
        <f>Calculations!O49</f>
        <v>0.471744</v>
      </c>
      <c r="Q79" s="49">
        <f>Calculations!T49</f>
        <v>15.762682981432041</v>
      </c>
      <c r="R79" s="49">
        <f>Calculations!M49</f>
        <v>0.25719999999999998</v>
      </c>
      <c r="S79" s="49">
        <f>Calculations!R49</f>
        <v>8.5939875500786904</v>
      </c>
      <c r="T79" s="27" t="s">
        <v>51</v>
      </c>
      <c r="U79" s="48" t="s">
        <v>691</v>
      </c>
      <c r="V79" s="27" t="s">
        <v>667</v>
      </c>
      <c r="W79" s="25" t="s">
        <v>670</v>
      </c>
      <c r="X79" s="34" t="s">
        <v>671</v>
      </c>
      <c r="Y79" s="34" t="s">
        <v>700</v>
      </c>
      <c r="Z79" s="34"/>
      <c r="AA79" s="13"/>
    </row>
    <row r="80" spans="2:27" ht="25.5" x14ac:dyDescent="0.2">
      <c r="B80" s="13" t="str">
        <f>Calculations!A50</f>
        <v>P048</v>
      </c>
      <c r="C80" s="13" t="str">
        <f>Calculations!B50</f>
        <v>Former Gas Works</v>
      </c>
      <c r="D80" s="13" t="str">
        <f>Calculations!C50</f>
        <v>Mixed Use</v>
      </c>
      <c r="E80" s="49">
        <f>Calculations!D50</f>
        <v>1.4213199999999999</v>
      </c>
      <c r="F80" s="49">
        <f>Calculations!H50</f>
        <v>1.4213199999999999</v>
      </c>
      <c r="G80" s="49">
        <f>Calculations!L50</f>
        <v>100</v>
      </c>
      <c r="H80" s="49">
        <f>Calculations!G50</f>
        <v>0</v>
      </c>
      <c r="I80" s="49">
        <f>Calculations!K50</f>
        <v>0</v>
      </c>
      <c r="J80" s="49">
        <f>Calculations!F50</f>
        <v>0</v>
      </c>
      <c r="K80" s="49">
        <f>Calculations!J50</f>
        <v>0</v>
      </c>
      <c r="L80" s="49">
        <f>Calculations!E50</f>
        <v>0</v>
      </c>
      <c r="M80" s="49">
        <f>Calculations!I50</f>
        <v>0</v>
      </c>
      <c r="N80" s="49">
        <f>Calculations!Q50</f>
        <v>0.11090916000000001</v>
      </c>
      <c r="O80" s="49">
        <f>Calculations!V50</f>
        <v>7.8032504995356442</v>
      </c>
      <c r="P80" s="49">
        <f>Calculations!O50</f>
        <v>2.5051600000000002E-3</v>
      </c>
      <c r="Q80" s="49">
        <f>Calculations!T50</f>
        <v>0.17625587482058933</v>
      </c>
      <c r="R80" s="49">
        <f>Calculations!M50</f>
        <v>0</v>
      </c>
      <c r="S80" s="49">
        <f>Calculations!R50</f>
        <v>0</v>
      </c>
      <c r="T80" s="27" t="s">
        <v>669</v>
      </c>
      <c r="U80" s="48" t="s">
        <v>693</v>
      </c>
      <c r="V80" s="27" t="s">
        <v>666</v>
      </c>
      <c r="W80" s="25" t="s">
        <v>676</v>
      </c>
      <c r="X80" s="34" t="s">
        <v>677</v>
      </c>
      <c r="Y80" s="34" t="s">
        <v>683</v>
      </c>
      <c r="Z80" s="34"/>
      <c r="AA80" s="13"/>
    </row>
    <row r="81" spans="2:27" ht="25.5" x14ac:dyDescent="0.2">
      <c r="B81" s="13" t="str">
        <f>Calculations!A51</f>
        <v>P049</v>
      </c>
      <c r="C81" s="13" t="str">
        <f>Calculations!B51</f>
        <v>Land off Greenfield Road</v>
      </c>
      <c r="D81" s="13" t="str">
        <f>Calculations!C51</f>
        <v>Mixed Use</v>
      </c>
      <c r="E81" s="49">
        <f>Calculations!D51</f>
        <v>1.12595</v>
      </c>
      <c r="F81" s="49">
        <f>Calculations!H51</f>
        <v>1.12595</v>
      </c>
      <c r="G81" s="49">
        <f>Calculations!L51</f>
        <v>100</v>
      </c>
      <c r="H81" s="49">
        <f>Calculations!G51</f>
        <v>0</v>
      </c>
      <c r="I81" s="49">
        <f>Calculations!K51</f>
        <v>0</v>
      </c>
      <c r="J81" s="49">
        <f>Calculations!F51</f>
        <v>0</v>
      </c>
      <c r="K81" s="49">
        <f>Calculations!J51</f>
        <v>0</v>
      </c>
      <c r="L81" s="49">
        <f>Calculations!E51</f>
        <v>0</v>
      </c>
      <c r="M81" s="49">
        <f>Calculations!I51</f>
        <v>0</v>
      </c>
      <c r="N81" s="49">
        <f>Calculations!Q51</f>
        <v>0</v>
      </c>
      <c r="O81" s="49">
        <f>Calculations!V51</f>
        <v>0</v>
      </c>
      <c r="P81" s="49">
        <f>Calculations!O51</f>
        <v>0</v>
      </c>
      <c r="Q81" s="49">
        <f>Calculations!T51</f>
        <v>0</v>
      </c>
      <c r="R81" s="49">
        <f>Calculations!M51</f>
        <v>0</v>
      </c>
      <c r="S81" s="49">
        <f>Calculations!R51</f>
        <v>0</v>
      </c>
      <c r="T81" s="27" t="s">
        <v>669</v>
      </c>
      <c r="U81" s="48" t="s">
        <v>691</v>
      </c>
      <c r="V81" s="27" t="s">
        <v>666</v>
      </c>
      <c r="W81" s="25" t="s">
        <v>676</v>
      </c>
      <c r="X81" s="34" t="s">
        <v>677</v>
      </c>
      <c r="Y81" s="34" t="s">
        <v>683</v>
      </c>
      <c r="Z81" s="34"/>
      <c r="AA81" s="13"/>
    </row>
    <row r="82" spans="2:27" ht="38.25" x14ac:dyDescent="0.2">
      <c r="B82" s="13" t="str">
        <f>Calculations!A52</f>
        <v>P050</v>
      </c>
      <c r="C82" s="13" t="str">
        <f>Calculations!B52</f>
        <v>Land adjacent to Wanless Water</v>
      </c>
      <c r="D82" s="13" t="str">
        <f>Calculations!C52</f>
        <v>Mixed Use</v>
      </c>
      <c r="E82" s="49">
        <f>Calculations!D52</f>
        <v>0.94708999999999999</v>
      </c>
      <c r="F82" s="49">
        <f>Calculations!H52</f>
        <v>-3.9979915541555645E-7</v>
      </c>
      <c r="G82" s="49">
        <f>Calculations!L52</f>
        <v>-4.2213428017987356E-5</v>
      </c>
      <c r="H82" s="49">
        <f>Calculations!G52</f>
        <v>1.03435448215E-3</v>
      </c>
      <c r="I82" s="49">
        <f>Calculations!K52</f>
        <v>0.10921395877371738</v>
      </c>
      <c r="J82" s="49">
        <f>Calculations!F52</f>
        <v>4.6026930054200004E-6</v>
      </c>
      <c r="K82" s="49">
        <f>Calculations!J52</f>
        <v>4.8598264213749491E-4</v>
      </c>
      <c r="L82" s="49">
        <f>Calculations!E52</f>
        <v>0.94605144262399998</v>
      </c>
      <c r="M82" s="49">
        <f>Calculations!I52</f>
        <v>99.890342272012163</v>
      </c>
      <c r="N82" s="49">
        <f>Calculations!Q52</f>
        <v>0.64861985</v>
      </c>
      <c r="O82" s="49">
        <f>Calculations!V52</f>
        <v>68.485555754996881</v>
      </c>
      <c r="P82" s="49">
        <f>Calculations!O52</f>
        <v>2.251585E-2</v>
      </c>
      <c r="Q82" s="49">
        <f>Calculations!T52</f>
        <v>2.3773717386943165</v>
      </c>
      <c r="R82" s="49">
        <f>Calculations!M52</f>
        <v>1.7783499999999999E-3</v>
      </c>
      <c r="S82" s="49">
        <f>Calculations!R52</f>
        <v>0.18776990571117846</v>
      </c>
      <c r="T82" s="27" t="s">
        <v>669</v>
      </c>
      <c r="U82" s="48" t="s">
        <v>694</v>
      </c>
      <c r="V82" s="27" t="s">
        <v>666</v>
      </c>
      <c r="W82" s="25" t="s">
        <v>670</v>
      </c>
      <c r="X82" s="34" t="s">
        <v>685</v>
      </c>
      <c r="Y82" s="34" t="s">
        <v>700</v>
      </c>
      <c r="Z82" s="34"/>
      <c r="AA82" s="13"/>
    </row>
    <row r="83" spans="2:27" x14ac:dyDescent="0.2">
      <c r="B83" s="13" t="str">
        <f>Calculations!A53</f>
        <v>P051</v>
      </c>
      <c r="C83" s="13" t="str">
        <f>Calculations!B53</f>
        <v>Land adjacent to 100 Greenfield Road</v>
      </c>
      <c r="D83" s="13" t="str">
        <f>Calculations!C53</f>
        <v>Residential</v>
      </c>
      <c r="E83" s="49">
        <f>Calculations!D53</f>
        <v>0.19708500000000001</v>
      </c>
      <c r="F83" s="49">
        <f>Calculations!H53</f>
        <v>0.19708500000000001</v>
      </c>
      <c r="G83" s="49">
        <f>Calculations!L53</f>
        <v>100</v>
      </c>
      <c r="H83" s="49">
        <f>Calculations!G53</f>
        <v>0</v>
      </c>
      <c r="I83" s="49">
        <f>Calculations!K53</f>
        <v>0</v>
      </c>
      <c r="J83" s="49">
        <f>Calculations!F53</f>
        <v>0</v>
      </c>
      <c r="K83" s="49">
        <f>Calculations!J53</f>
        <v>0</v>
      </c>
      <c r="L83" s="49">
        <f>Calculations!E53</f>
        <v>0</v>
      </c>
      <c r="M83" s="49">
        <f>Calculations!I53</f>
        <v>0</v>
      </c>
      <c r="N83" s="49">
        <f>Calculations!Q53</f>
        <v>1.6728400000000001E-2</v>
      </c>
      <c r="O83" s="49">
        <f>Calculations!V53</f>
        <v>8.4879113073039552</v>
      </c>
      <c r="P83" s="49">
        <f>Calculations!O53</f>
        <v>0</v>
      </c>
      <c r="Q83" s="49">
        <f>Calculations!T53</f>
        <v>0</v>
      </c>
      <c r="R83" s="49">
        <f>Calculations!M53</f>
        <v>0</v>
      </c>
      <c r="S83" s="49">
        <f>Calculations!R53</f>
        <v>0</v>
      </c>
      <c r="T83" s="27" t="s">
        <v>669</v>
      </c>
      <c r="U83" s="27" t="s">
        <v>692</v>
      </c>
      <c r="V83" s="27" t="s">
        <v>666</v>
      </c>
      <c r="W83" s="25" t="s">
        <v>676</v>
      </c>
      <c r="X83" s="34" t="s">
        <v>677</v>
      </c>
      <c r="Y83" s="34" t="s">
        <v>683</v>
      </c>
      <c r="Z83" s="34"/>
      <c r="AA83" s="13"/>
    </row>
    <row r="84" spans="2:27" ht="38.25" x14ac:dyDescent="0.2">
      <c r="B84" s="13" t="str">
        <f>Calculations!A54</f>
        <v>P052</v>
      </c>
      <c r="C84" s="13" t="str">
        <f>Calculations!B54</f>
        <v>Former Railway Sidings</v>
      </c>
      <c r="D84" s="13" t="str">
        <f>Calculations!C54</f>
        <v>Mixed Use</v>
      </c>
      <c r="E84" s="49">
        <f>Calculations!D54</f>
        <v>1.59816</v>
      </c>
      <c r="F84" s="49">
        <f>Calculations!H54</f>
        <v>1.271608710672</v>
      </c>
      <c r="G84" s="49">
        <f>Calculations!L54</f>
        <v>79.567046520498579</v>
      </c>
      <c r="H84" s="49">
        <f>Calculations!G54</f>
        <v>0.12553435706300001</v>
      </c>
      <c r="I84" s="49">
        <f>Calculations!K54</f>
        <v>7.854930486496972</v>
      </c>
      <c r="J84" s="49">
        <f>Calculations!F54</f>
        <v>0.201016932265</v>
      </c>
      <c r="K84" s="49">
        <f>Calculations!J54</f>
        <v>12.578022993004456</v>
      </c>
      <c r="L84" s="49">
        <f>Calculations!E54</f>
        <v>0</v>
      </c>
      <c r="M84" s="49">
        <f>Calculations!I54</f>
        <v>0</v>
      </c>
      <c r="N84" s="49">
        <f>Calculations!Q54</f>
        <v>0.35787469999999999</v>
      </c>
      <c r="O84" s="49">
        <f>Calculations!V54</f>
        <v>22.392920608700003</v>
      </c>
      <c r="P84" s="49">
        <f>Calculations!O54</f>
        <v>0.1714947</v>
      </c>
      <c r="Q84" s="49">
        <f>Calculations!T54</f>
        <v>10.73075912299144</v>
      </c>
      <c r="R84" s="49">
        <f>Calculations!M54</f>
        <v>5.7164699999999999E-2</v>
      </c>
      <c r="S84" s="49">
        <f>Calculations!R54</f>
        <v>3.5769071932722629</v>
      </c>
      <c r="T84" s="27" t="s">
        <v>51</v>
      </c>
      <c r="U84" s="48" t="s">
        <v>694</v>
      </c>
      <c r="V84" s="27" t="s">
        <v>666</v>
      </c>
      <c r="W84" s="25" t="s">
        <v>670</v>
      </c>
      <c r="X84" s="34" t="s">
        <v>675</v>
      </c>
      <c r="Y84" s="34" t="s">
        <v>700</v>
      </c>
      <c r="Z84" s="34"/>
      <c r="AA84" s="13"/>
    </row>
    <row r="85" spans="2:27" x14ac:dyDescent="0.2">
      <c r="B85" s="13" t="str">
        <f>Calculations!A55</f>
        <v>P053</v>
      </c>
      <c r="C85" s="13" t="str">
        <f>Calculations!B55</f>
        <v>Green Works</v>
      </c>
      <c r="D85" s="13" t="str">
        <f>Calculations!C55</f>
        <v>Residential</v>
      </c>
      <c r="E85" s="49">
        <f>Calculations!D55</f>
        <v>0.28615800000000002</v>
      </c>
      <c r="F85" s="49">
        <f>Calculations!H55</f>
        <v>0.28615800000000002</v>
      </c>
      <c r="G85" s="49">
        <f>Calculations!L55</f>
        <v>100</v>
      </c>
      <c r="H85" s="49">
        <f>Calculations!G55</f>
        <v>0</v>
      </c>
      <c r="I85" s="49">
        <f>Calculations!K55</f>
        <v>0</v>
      </c>
      <c r="J85" s="49">
        <f>Calculations!F55</f>
        <v>0</v>
      </c>
      <c r="K85" s="49">
        <f>Calculations!J55</f>
        <v>0</v>
      </c>
      <c r="L85" s="49">
        <f>Calculations!E55</f>
        <v>0</v>
      </c>
      <c r="M85" s="49">
        <f>Calculations!I55</f>
        <v>0</v>
      </c>
      <c r="N85" s="49">
        <f>Calculations!Q55</f>
        <v>2.67571E-3</v>
      </c>
      <c r="O85" s="49">
        <f>Calculations!V55</f>
        <v>0.93504637298275761</v>
      </c>
      <c r="P85" s="49">
        <f>Calculations!O55</f>
        <v>0</v>
      </c>
      <c r="Q85" s="49">
        <f>Calculations!T55</f>
        <v>0</v>
      </c>
      <c r="R85" s="49">
        <f>Calculations!M55</f>
        <v>0</v>
      </c>
      <c r="S85" s="49">
        <f>Calculations!R55</f>
        <v>0</v>
      </c>
      <c r="T85" s="27" t="s">
        <v>669</v>
      </c>
      <c r="U85" s="27" t="s">
        <v>692</v>
      </c>
      <c r="V85" s="27" t="s">
        <v>666</v>
      </c>
      <c r="W85" s="25" t="s">
        <v>676</v>
      </c>
      <c r="X85" s="34" t="s">
        <v>677</v>
      </c>
      <c r="Y85" s="34" t="s">
        <v>683</v>
      </c>
      <c r="Z85" s="34"/>
      <c r="AA85" s="13"/>
    </row>
    <row r="86" spans="2:27" ht="38.25" x14ac:dyDescent="0.2">
      <c r="B86" s="13" t="str">
        <f>Calculations!A56</f>
        <v>P054</v>
      </c>
      <c r="C86" s="13" t="str">
        <f>Calculations!B56</f>
        <v>Land at Dam Side</v>
      </c>
      <c r="D86" s="13" t="str">
        <f>Calculations!C56</f>
        <v>Open Space</v>
      </c>
      <c r="E86" s="49">
        <f>Calculations!D56</f>
        <v>0.51893999999999996</v>
      </c>
      <c r="F86" s="49">
        <f>Calculations!H56</f>
        <v>1.0585932697999949E-2</v>
      </c>
      <c r="G86" s="49">
        <f>Calculations!L56</f>
        <v>2.0399145754807781</v>
      </c>
      <c r="H86" s="49">
        <f>Calculations!G56</f>
        <v>1.5055446521E-2</v>
      </c>
      <c r="I86" s="49">
        <f>Calculations!K56</f>
        <v>2.9011921457201222</v>
      </c>
      <c r="J86" s="49">
        <f>Calculations!F56</f>
        <v>0.115465820617</v>
      </c>
      <c r="K86" s="49">
        <f>Calculations!J56</f>
        <v>22.250321928739357</v>
      </c>
      <c r="L86" s="49">
        <f>Calculations!E56</f>
        <v>0.377832800164</v>
      </c>
      <c r="M86" s="49">
        <f>Calculations!I56</f>
        <v>72.808571350059751</v>
      </c>
      <c r="N86" s="49">
        <f>Calculations!Q56</f>
        <v>0.21464539999999999</v>
      </c>
      <c r="O86" s="49">
        <f>Calculations!V56</f>
        <v>41.362276949165604</v>
      </c>
      <c r="P86" s="49">
        <f>Calculations!O56</f>
        <v>9.82214E-2</v>
      </c>
      <c r="Q86" s="49">
        <f>Calculations!T56</f>
        <v>18.92731336956103</v>
      </c>
      <c r="R86" s="49">
        <f>Calculations!M56</f>
        <v>6.5410599999999999E-2</v>
      </c>
      <c r="S86" s="49">
        <f>Calculations!R56</f>
        <v>12.604655644197788</v>
      </c>
      <c r="T86" s="27" t="s">
        <v>51</v>
      </c>
      <c r="U86" s="48" t="s">
        <v>691</v>
      </c>
      <c r="V86" s="27" t="s">
        <v>668</v>
      </c>
      <c r="W86" s="25" t="s">
        <v>676</v>
      </c>
      <c r="X86" s="34" t="s">
        <v>695</v>
      </c>
      <c r="Y86" s="34" t="s">
        <v>683</v>
      </c>
      <c r="Z86" s="34"/>
      <c r="AA86" s="13"/>
    </row>
    <row r="87" spans="2:27" ht="25.5" x14ac:dyDescent="0.2">
      <c r="B87" s="13" t="str">
        <f>Calculations!A57</f>
        <v>P055</v>
      </c>
      <c r="C87" s="13" t="str">
        <f>Calculations!B57</f>
        <v>Land off Foster Road</v>
      </c>
      <c r="D87" s="13" t="str">
        <f>Calculations!C57</f>
        <v>Residential</v>
      </c>
      <c r="E87" s="49">
        <f>Calculations!D57</f>
        <v>3.1202200000000002</v>
      </c>
      <c r="F87" s="49">
        <f>Calculations!H57</f>
        <v>3.0297021566474003</v>
      </c>
      <c r="G87" s="49">
        <f>Calculations!L57</f>
        <v>97.098991630314529</v>
      </c>
      <c r="H87" s="49">
        <f>Calculations!G57</f>
        <v>0</v>
      </c>
      <c r="I87" s="49">
        <f>Calculations!K57</f>
        <v>0</v>
      </c>
      <c r="J87" s="49">
        <f>Calculations!F57</f>
        <v>0</v>
      </c>
      <c r="K87" s="49">
        <f>Calculations!J57</f>
        <v>0</v>
      </c>
      <c r="L87" s="49">
        <f>Calculations!E57</f>
        <v>9.0517843352600005E-2</v>
      </c>
      <c r="M87" s="49">
        <f>Calculations!I57</f>
        <v>2.9010083696854707</v>
      </c>
      <c r="N87" s="49">
        <f>Calculations!Q57</f>
        <v>4.302835E-2</v>
      </c>
      <c r="O87" s="49">
        <f>Calculations!V57</f>
        <v>1.3790165437052515</v>
      </c>
      <c r="P87" s="49">
        <f>Calculations!O57</f>
        <v>2.039755E-2</v>
      </c>
      <c r="Q87" s="49">
        <f>Calculations!T57</f>
        <v>0.6537215324560447</v>
      </c>
      <c r="R87" s="49">
        <f>Calculations!M57</f>
        <v>1.22121E-2</v>
      </c>
      <c r="S87" s="49">
        <f>Calculations!R57</f>
        <v>0.39138586381729495</v>
      </c>
      <c r="T87" s="27" t="s">
        <v>669</v>
      </c>
      <c r="U87" s="48" t="s">
        <v>694</v>
      </c>
      <c r="V87" s="27" t="s">
        <v>666</v>
      </c>
      <c r="W87" s="25" t="s">
        <v>673</v>
      </c>
      <c r="X87" s="34" t="s">
        <v>674</v>
      </c>
      <c r="Y87" s="34" t="s">
        <v>682</v>
      </c>
      <c r="Z87" s="34"/>
      <c r="AA87" s="13"/>
    </row>
    <row r="88" spans="2:27" x14ac:dyDescent="0.2">
      <c r="B88" s="13" t="str">
        <f>Calculations!A58</f>
        <v>P056</v>
      </c>
      <c r="C88" s="13" t="str">
        <f>Calculations!B58</f>
        <v>Field Nos 6777, 7878 &amp; 9379</v>
      </c>
      <c r="D88" s="13" t="str">
        <f>Calculations!C58</f>
        <v>Residential</v>
      </c>
      <c r="E88" s="49">
        <f>Calculations!D58</f>
        <v>0.33592100000000003</v>
      </c>
      <c r="F88" s="49">
        <f>Calculations!H58</f>
        <v>0.33592100000000003</v>
      </c>
      <c r="G88" s="49">
        <f>Calculations!L58</f>
        <v>100</v>
      </c>
      <c r="H88" s="49">
        <f>Calculations!G58</f>
        <v>0</v>
      </c>
      <c r="I88" s="49">
        <f>Calculations!K58</f>
        <v>0</v>
      </c>
      <c r="J88" s="49">
        <f>Calculations!F58</f>
        <v>0</v>
      </c>
      <c r="K88" s="49">
        <f>Calculations!J58</f>
        <v>0</v>
      </c>
      <c r="L88" s="49">
        <f>Calculations!E58</f>
        <v>0</v>
      </c>
      <c r="M88" s="49">
        <f>Calculations!I58</f>
        <v>0</v>
      </c>
      <c r="N88" s="49">
        <f>Calculations!Q58</f>
        <v>2.63438E-3</v>
      </c>
      <c r="O88" s="49">
        <f>Calculations!V58</f>
        <v>0.78422605314940108</v>
      </c>
      <c r="P88" s="49">
        <f>Calculations!O58</f>
        <v>0</v>
      </c>
      <c r="Q88" s="49">
        <f>Calculations!T58</f>
        <v>0</v>
      </c>
      <c r="R88" s="49">
        <f>Calculations!M58</f>
        <v>0</v>
      </c>
      <c r="S88" s="49">
        <f>Calculations!R58</f>
        <v>0</v>
      </c>
      <c r="T88" s="27" t="s">
        <v>669</v>
      </c>
      <c r="U88" s="27" t="s">
        <v>692</v>
      </c>
      <c r="V88" s="27" t="s">
        <v>666</v>
      </c>
      <c r="W88" s="25" t="s">
        <v>676</v>
      </c>
      <c r="X88" s="34" t="s">
        <v>677</v>
      </c>
      <c r="Y88" s="34" t="s">
        <v>683</v>
      </c>
      <c r="Z88" s="34"/>
      <c r="AA88" s="13"/>
    </row>
    <row r="89" spans="2:27" ht="38.25" x14ac:dyDescent="0.2">
      <c r="B89" s="13" t="str">
        <f>Calculations!A59</f>
        <v>P057</v>
      </c>
      <c r="C89" s="13" t="str">
        <f>Calculations!B59</f>
        <v>Former Fernbank Mill</v>
      </c>
      <c r="D89" s="13" t="str">
        <f>Calculations!C59</f>
        <v>Mixed Use</v>
      </c>
      <c r="E89" s="49">
        <f>Calculations!D59</f>
        <v>2.4463400000000002</v>
      </c>
      <c r="F89" s="49">
        <f>Calculations!H59</f>
        <v>2.4197457223788001</v>
      </c>
      <c r="G89" s="49">
        <f>Calculations!L59</f>
        <v>98.912895279429677</v>
      </c>
      <c r="H89" s="49">
        <f>Calculations!G59</f>
        <v>0</v>
      </c>
      <c r="I89" s="49">
        <f>Calculations!K59</f>
        <v>0</v>
      </c>
      <c r="J89" s="49">
        <f>Calculations!F59</f>
        <v>0</v>
      </c>
      <c r="K89" s="49">
        <f>Calculations!J59</f>
        <v>0</v>
      </c>
      <c r="L89" s="49">
        <f>Calculations!E59</f>
        <v>2.6594277621200001E-2</v>
      </c>
      <c r="M89" s="49">
        <f>Calculations!I59</f>
        <v>1.0871047205703213</v>
      </c>
      <c r="N89" s="49">
        <f>Calculations!Q59</f>
        <v>0.55613020000000002</v>
      </c>
      <c r="O89" s="49">
        <f>Calculations!V59</f>
        <v>22.733152382743199</v>
      </c>
      <c r="P89" s="49">
        <f>Calculations!O59</f>
        <v>0.43098520000000001</v>
      </c>
      <c r="Q89" s="49">
        <f>Calculations!T59</f>
        <v>17.617551117179133</v>
      </c>
      <c r="R89" s="49">
        <f>Calculations!M59</f>
        <v>0.38264900000000002</v>
      </c>
      <c r="S89" s="49">
        <f>Calculations!R59</f>
        <v>15.641693305100683</v>
      </c>
      <c r="T89" s="27" t="s">
        <v>51</v>
      </c>
      <c r="U89" s="48" t="s">
        <v>694</v>
      </c>
      <c r="V89" s="27" t="s">
        <v>666</v>
      </c>
      <c r="W89" s="25" t="s">
        <v>670</v>
      </c>
      <c r="X89" s="34" t="s">
        <v>675</v>
      </c>
      <c r="Y89" s="34" t="s">
        <v>700</v>
      </c>
      <c r="Z89" s="34"/>
      <c r="AA89" s="13"/>
    </row>
    <row r="90" spans="2:27" ht="25.5" x14ac:dyDescent="0.2">
      <c r="B90" s="13" t="str">
        <f>Calculations!A60</f>
        <v>P058</v>
      </c>
      <c r="C90" s="13" t="str">
        <f>Calculations!B60</f>
        <v>Primet Foundry</v>
      </c>
      <c r="D90" s="13" t="str">
        <f>Calculations!C60</f>
        <v>Mixed Use</v>
      </c>
      <c r="E90" s="49">
        <f>Calculations!D60</f>
        <v>0.50875899999999996</v>
      </c>
      <c r="F90" s="49">
        <f>Calculations!H60</f>
        <v>1.5210437576469948E-2</v>
      </c>
      <c r="G90" s="49">
        <f>Calculations!L60</f>
        <v>2.989713710513219</v>
      </c>
      <c r="H90" s="49">
        <f>Calculations!G60</f>
        <v>0.47119703261200002</v>
      </c>
      <c r="I90" s="49">
        <f>Calculations!K60</f>
        <v>92.61694291639067</v>
      </c>
      <c r="J90" s="49">
        <f>Calculations!F60</f>
        <v>1.32304715092E-2</v>
      </c>
      <c r="K90" s="49">
        <f>Calculations!J60</f>
        <v>2.6005380758276515</v>
      </c>
      <c r="L90" s="49">
        <f>Calculations!E60</f>
        <v>9.1210583023299992E-3</v>
      </c>
      <c r="M90" s="49">
        <f>Calculations!I60</f>
        <v>1.7928052972684512</v>
      </c>
      <c r="N90" s="49">
        <f>Calculations!Q60</f>
        <v>4.2150960000000001E-2</v>
      </c>
      <c r="O90" s="49">
        <f>Calculations!V60</f>
        <v>8.285054416727764</v>
      </c>
      <c r="P90" s="49">
        <f>Calculations!O60</f>
        <v>1.461646E-2</v>
      </c>
      <c r="Q90" s="49">
        <f>Calculations!T60</f>
        <v>2.8729634266912232</v>
      </c>
      <c r="R90" s="49">
        <f>Calculations!M60</f>
        <v>3.6039599999999998E-3</v>
      </c>
      <c r="S90" s="49">
        <f>Calculations!R60</f>
        <v>0.70838255441181386</v>
      </c>
      <c r="T90" s="27" t="s">
        <v>669</v>
      </c>
      <c r="U90" s="48" t="s">
        <v>691</v>
      </c>
      <c r="V90" s="27" t="s">
        <v>666</v>
      </c>
      <c r="W90" s="25" t="s">
        <v>673</v>
      </c>
      <c r="X90" s="34" t="s">
        <v>674</v>
      </c>
      <c r="Y90" s="34" t="s">
        <v>682</v>
      </c>
      <c r="Z90" s="34"/>
      <c r="AA90" s="13"/>
    </row>
    <row r="91" spans="2:27" ht="25.5" x14ac:dyDescent="0.2">
      <c r="B91" s="13" t="str">
        <f>Calculations!A61</f>
        <v>P059</v>
      </c>
      <c r="C91" s="13" t="str">
        <f>Calculations!B61</f>
        <v>Former Winewall Mill</v>
      </c>
      <c r="D91" s="13" t="str">
        <f>Calculations!C61</f>
        <v>Mixed Use</v>
      </c>
      <c r="E91" s="49">
        <f>Calculations!D61</f>
        <v>0.55743200000000004</v>
      </c>
      <c r="F91" s="49">
        <f>Calculations!H61</f>
        <v>0.49440486924083005</v>
      </c>
      <c r="G91" s="49">
        <f>Calculations!L61</f>
        <v>88.69330595316201</v>
      </c>
      <c r="H91" s="49">
        <f>Calculations!G61</f>
        <v>5.2359131601299999E-2</v>
      </c>
      <c r="I91" s="49">
        <f>Calculations!K61</f>
        <v>9.3929181678303362</v>
      </c>
      <c r="J91" s="49">
        <f>Calculations!F61</f>
        <v>1.1241153277600001E-3</v>
      </c>
      <c r="K91" s="49">
        <f>Calculations!J61</f>
        <v>0.20165963341896412</v>
      </c>
      <c r="L91" s="49">
        <f>Calculations!E61</f>
        <v>9.5438838301099994E-3</v>
      </c>
      <c r="M91" s="49">
        <f>Calculations!I61</f>
        <v>1.7121162455886993</v>
      </c>
      <c r="N91" s="49">
        <f>Calculations!Q61</f>
        <v>0.11062466</v>
      </c>
      <c r="O91" s="49">
        <f>Calculations!V61</f>
        <v>19.845408946741486</v>
      </c>
      <c r="P91" s="49">
        <f>Calculations!O61</f>
        <v>3.1738459999999996E-2</v>
      </c>
      <c r="Q91" s="49">
        <f>Calculations!T61</f>
        <v>5.693691786621506</v>
      </c>
      <c r="R91" s="49">
        <f>Calculations!M61</f>
        <v>8.8622600000000003E-3</v>
      </c>
      <c r="S91" s="49">
        <f>Calculations!R61</f>
        <v>1.5898369666614045</v>
      </c>
      <c r="T91" s="27" t="s">
        <v>669</v>
      </c>
      <c r="U91" s="48" t="s">
        <v>691</v>
      </c>
      <c r="V91" s="27" t="s">
        <v>666</v>
      </c>
      <c r="W91" s="25" t="s">
        <v>673</v>
      </c>
      <c r="X91" s="34" t="s">
        <v>674</v>
      </c>
      <c r="Y91" s="34" t="s">
        <v>682</v>
      </c>
      <c r="Z91" s="34"/>
      <c r="AA91" s="13"/>
    </row>
    <row r="92" spans="2:27" ht="25.5" x14ac:dyDescent="0.2">
      <c r="B92" s="13" t="str">
        <f>Calculations!A62</f>
        <v>P060</v>
      </c>
      <c r="C92" s="13" t="str">
        <f>Calculations!B62</f>
        <v>Former Mansfield High School</v>
      </c>
      <c r="D92" s="13" t="str">
        <f>Calculations!C62</f>
        <v>Residential</v>
      </c>
      <c r="E92" s="49">
        <f>Calculations!D62</f>
        <v>1.54091</v>
      </c>
      <c r="F92" s="49">
        <f>Calculations!H62</f>
        <v>0.52969957244999999</v>
      </c>
      <c r="G92" s="49">
        <f>Calculations!L62</f>
        <v>34.375763182145612</v>
      </c>
      <c r="H92" s="49">
        <f>Calculations!G62</f>
        <v>1.01121042755</v>
      </c>
      <c r="I92" s="49">
        <f>Calculations!K62</f>
        <v>65.624236817854381</v>
      </c>
      <c r="J92" s="49">
        <f>Calculations!F62</f>
        <v>0</v>
      </c>
      <c r="K92" s="49">
        <f>Calculations!J62</f>
        <v>0</v>
      </c>
      <c r="L92" s="49">
        <f>Calculations!E62</f>
        <v>0</v>
      </c>
      <c r="M92" s="49">
        <f>Calculations!I62</f>
        <v>0</v>
      </c>
      <c r="N92" s="49">
        <f>Calculations!Q62</f>
        <v>0.17640299999999998</v>
      </c>
      <c r="O92" s="49">
        <f>Calculations!V62</f>
        <v>11.44797554691708</v>
      </c>
      <c r="P92" s="49">
        <f>Calculations!O62</f>
        <v>1.7999999999999999E-2</v>
      </c>
      <c r="Q92" s="49">
        <f>Calculations!T62</f>
        <v>1.1681409037516792</v>
      </c>
      <c r="R92" s="49">
        <f>Calculations!M62</f>
        <v>1.04E-2</v>
      </c>
      <c r="S92" s="49">
        <f>Calculations!R62</f>
        <v>0.67492585550097017</v>
      </c>
      <c r="T92" s="27" t="s">
        <v>669</v>
      </c>
      <c r="U92" s="48" t="s">
        <v>694</v>
      </c>
      <c r="V92" s="27" t="s">
        <v>666</v>
      </c>
      <c r="W92" s="25" t="s">
        <v>676</v>
      </c>
      <c r="X92" s="34" t="s">
        <v>677</v>
      </c>
      <c r="Y92" s="34" t="s">
        <v>683</v>
      </c>
      <c r="Z92" s="34"/>
      <c r="AA92" s="13"/>
    </row>
    <row r="93" spans="2:27" x14ac:dyDescent="0.2">
      <c r="B93" s="13" t="str">
        <f>Calculations!A63</f>
        <v>P061</v>
      </c>
      <c r="C93" s="13" t="str">
        <f>Calculations!B63</f>
        <v>Garages at Crow Nest</v>
      </c>
      <c r="D93" s="13" t="str">
        <f>Calculations!C63</f>
        <v>Residential</v>
      </c>
      <c r="E93" s="49">
        <f>Calculations!D63</f>
        <v>6.5506900000000007E-2</v>
      </c>
      <c r="F93" s="49">
        <f>Calculations!H63</f>
        <v>6.5506900000000007E-2</v>
      </c>
      <c r="G93" s="49">
        <f>Calculations!L63</f>
        <v>100</v>
      </c>
      <c r="H93" s="49">
        <f>Calculations!G63</f>
        <v>0</v>
      </c>
      <c r="I93" s="49">
        <f>Calculations!K63</f>
        <v>0</v>
      </c>
      <c r="J93" s="49">
        <f>Calculations!F63</f>
        <v>0</v>
      </c>
      <c r="K93" s="49">
        <f>Calculations!J63</f>
        <v>0</v>
      </c>
      <c r="L93" s="49">
        <f>Calculations!E63</f>
        <v>0</v>
      </c>
      <c r="M93" s="49">
        <f>Calculations!I63</f>
        <v>0</v>
      </c>
      <c r="N93" s="49">
        <f>Calculations!Q63</f>
        <v>2.4073199999999999E-2</v>
      </c>
      <c r="O93" s="49">
        <f>Calculations!V63</f>
        <v>36.749105819386962</v>
      </c>
      <c r="P93" s="49">
        <f>Calculations!O63</f>
        <v>0</v>
      </c>
      <c r="Q93" s="49">
        <f>Calculations!T63</f>
        <v>0</v>
      </c>
      <c r="R93" s="49">
        <f>Calculations!M63</f>
        <v>0</v>
      </c>
      <c r="S93" s="49">
        <f>Calculations!R63</f>
        <v>0</v>
      </c>
      <c r="T93" s="27" t="s">
        <v>669</v>
      </c>
      <c r="U93" s="27" t="s">
        <v>692</v>
      </c>
      <c r="V93" s="27" t="s">
        <v>666</v>
      </c>
      <c r="W93" s="25" t="s">
        <v>676</v>
      </c>
      <c r="X93" s="34" t="s">
        <v>677</v>
      </c>
      <c r="Y93" s="34" t="s">
        <v>683</v>
      </c>
      <c r="Z93" s="34"/>
      <c r="AA93" s="13"/>
    </row>
    <row r="94" spans="2:27" x14ac:dyDescent="0.2">
      <c r="B94" s="13" t="str">
        <f>Calculations!A64</f>
        <v>P062</v>
      </c>
      <c r="C94" s="13" t="str">
        <f>Calculations!B64</f>
        <v>Land adjacent to Silentnight Beds</v>
      </c>
      <c r="D94" s="13" t="str">
        <f>Calculations!C64</f>
        <v>Residential</v>
      </c>
      <c r="E94" s="49">
        <f>Calculations!D64</f>
        <v>3.0308799999999998</v>
      </c>
      <c r="F94" s="49">
        <f>Calculations!H64</f>
        <v>3.0308799999999998</v>
      </c>
      <c r="G94" s="49">
        <f>Calculations!L64</f>
        <v>100</v>
      </c>
      <c r="H94" s="49">
        <f>Calculations!G64</f>
        <v>0</v>
      </c>
      <c r="I94" s="49">
        <f>Calculations!K64</f>
        <v>0</v>
      </c>
      <c r="J94" s="49">
        <f>Calculations!F64</f>
        <v>0</v>
      </c>
      <c r="K94" s="49">
        <f>Calculations!J64</f>
        <v>0</v>
      </c>
      <c r="L94" s="49">
        <f>Calculations!E64</f>
        <v>0</v>
      </c>
      <c r="M94" s="49">
        <f>Calculations!I64</f>
        <v>0</v>
      </c>
      <c r="N94" s="49">
        <f>Calculations!Q64</f>
        <v>2.2443299999999999E-2</v>
      </c>
      <c r="O94" s="49">
        <f>Calculations!V64</f>
        <v>0.74048791110172629</v>
      </c>
      <c r="P94" s="49">
        <f>Calculations!O64</f>
        <v>1.1891799999999999E-2</v>
      </c>
      <c r="Q94" s="49">
        <f>Calculations!T64</f>
        <v>0.39235469566594522</v>
      </c>
      <c r="R94" s="49">
        <f>Calculations!M64</f>
        <v>0</v>
      </c>
      <c r="S94" s="49">
        <f>Calculations!R64</f>
        <v>0</v>
      </c>
      <c r="T94" s="27" t="s">
        <v>669</v>
      </c>
      <c r="U94" s="27" t="s">
        <v>692</v>
      </c>
      <c r="V94" s="27" t="s">
        <v>666</v>
      </c>
      <c r="W94" s="25" t="s">
        <v>676</v>
      </c>
      <c r="X94" s="34" t="s">
        <v>677</v>
      </c>
      <c r="Y94" s="34" t="s">
        <v>683</v>
      </c>
      <c r="Z94" s="34"/>
      <c r="AA94" s="13"/>
    </row>
    <row r="95" spans="2:27" x14ac:dyDescent="0.2">
      <c r="B95" s="13" t="str">
        <f>Calculations!A65</f>
        <v>P063</v>
      </c>
      <c r="C95" s="13" t="str">
        <f>Calculations!B65</f>
        <v>Land south west of Woodside Terrace</v>
      </c>
      <c r="D95" s="13" t="str">
        <f>Calculations!C65</f>
        <v>Residential</v>
      </c>
      <c r="E95" s="49">
        <f>Calculations!D65</f>
        <v>3.7882300000000001E-2</v>
      </c>
      <c r="F95" s="49">
        <f>Calculations!H65</f>
        <v>3.7882300000000001E-2</v>
      </c>
      <c r="G95" s="49">
        <f>Calculations!L65</f>
        <v>100</v>
      </c>
      <c r="H95" s="49">
        <f>Calculations!G65</f>
        <v>0</v>
      </c>
      <c r="I95" s="49">
        <f>Calculations!K65</f>
        <v>0</v>
      </c>
      <c r="J95" s="49">
        <f>Calculations!F65</f>
        <v>0</v>
      </c>
      <c r="K95" s="49">
        <f>Calculations!J65</f>
        <v>0</v>
      </c>
      <c r="L95" s="49">
        <f>Calculations!E65</f>
        <v>0</v>
      </c>
      <c r="M95" s="49">
        <f>Calculations!I65</f>
        <v>0</v>
      </c>
      <c r="N95" s="49">
        <f>Calculations!Q65</f>
        <v>0</v>
      </c>
      <c r="O95" s="49">
        <f>Calculations!V65</f>
        <v>0</v>
      </c>
      <c r="P95" s="49">
        <f>Calculations!O65</f>
        <v>0</v>
      </c>
      <c r="Q95" s="49">
        <f>Calculations!T65</f>
        <v>0</v>
      </c>
      <c r="R95" s="49">
        <f>Calculations!M65</f>
        <v>0</v>
      </c>
      <c r="S95" s="49">
        <f>Calculations!R65</f>
        <v>0</v>
      </c>
      <c r="T95" s="27" t="s">
        <v>669</v>
      </c>
      <c r="U95" s="27" t="s">
        <v>692</v>
      </c>
      <c r="V95" s="27" t="s">
        <v>666</v>
      </c>
      <c r="W95" s="25" t="s">
        <v>678</v>
      </c>
      <c r="X95" s="34" t="s">
        <v>679</v>
      </c>
      <c r="Y95" s="34" t="s">
        <v>684</v>
      </c>
      <c r="Z95" s="34"/>
      <c r="AA95" s="13"/>
    </row>
    <row r="96" spans="2:27" ht="38.25" x14ac:dyDescent="0.2">
      <c r="B96" s="13" t="str">
        <f>Calculations!A66</f>
        <v>P064</v>
      </c>
      <c r="C96" s="13" t="str">
        <f>Calculations!B66</f>
        <v>Brook Shed</v>
      </c>
      <c r="D96" s="13" t="str">
        <f>Calculations!C66</f>
        <v>Residential</v>
      </c>
      <c r="E96" s="49">
        <f>Calculations!D66</f>
        <v>1.44381</v>
      </c>
      <c r="F96" s="49">
        <f>Calculations!H66</f>
        <v>0.27713844908089991</v>
      </c>
      <c r="G96" s="49">
        <f>Calculations!L66</f>
        <v>19.194939021124657</v>
      </c>
      <c r="H96" s="49">
        <f>Calculations!G66</f>
        <v>1.0050330537000001</v>
      </c>
      <c r="I96" s="49">
        <f>Calculations!K66</f>
        <v>69.609786169925414</v>
      </c>
      <c r="J96" s="49">
        <f>Calculations!F66</f>
        <v>3.2156815725099999E-2</v>
      </c>
      <c r="K96" s="49">
        <f>Calculations!J66</f>
        <v>2.2272193519299632</v>
      </c>
      <c r="L96" s="49">
        <f>Calculations!E66</f>
        <v>0.12948168149399999</v>
      </c>
      <c r="M96" s="49">
        <f>Calculations!I66</f>
        <v>8.9680554570199682</v>
      </c>
      <c r="N96" s="49">
        <f>Calculations!Q66</f>
        <v>1.111372</v>
      </c>
      <c r="O96" s="49">
        <f>Calculations!V66</f>
        <v>76.974948227259816</v>
      </c>
      <c r="P96" s="49">
        <f>Calculations!O66</f>
        <v>0.22884199999999999</v>
      </c>
      <c r="Q96" s="49">
        <f>Calculations!T66</f>
        <v>15.849869442655196</v>
      </c>
      <c r="R96" s="49">
        <f>Calculations!M66</f>
        <v>0.157994</v>
      </c>
      <c r="S96" s="49">
        <f>Calculations!R66</f>
        <v>10.942852591407457</v>
      </c>
      <c r="T96" s="27" t="s">
        <v>51</v>
      </c>
      <c r="U96" s="48" t="s">
        <v>691</v>
      </c>
      <c r="V96" s="27" t="s">
        <v>666</v>
      </c>
      <c r="W96" s="25" t="s">
        <v>670</v>
      </c>
      <c r="X96" s="34" t="s">
        <v>675</v>
      </c>
      <c r="Y96" s="34" t="s">
        <v>700</v>
      </c>
      <c r="Z96" s="34"/>
      <c r="AA96" s="13"/>
    </row>
    <row r="97" spans="2:27" x14ac:dyDescent="0.2">
      <c r="B97" s="13" t="str">
        <f>Calculations!A67</f>
        <v>P065</v>
      </c>
      <c r="C97" s="13" t="str">
        <f>Calculations!B67</f>
        <v>Land at Higher Parrock Farm</v>
      </c>
      <c r="D97" s="13" t="str">
        <f>Calculations!C67</f>
        <v>Residential</v>
      </c>
      <c r="E97" s="49">
        <f>Calculations!D67</f>
        <v>1.8852800000000001</v>
      </c>
      <c r="F97" s="49">
        <f>Calculations!H67</f>
        <v>1.8852800000000001</v>
      </c>
      <c r="G97" s="49">
        <f>Calculations!L67</f>
        <v>100</v>
      </c>
      <c r="H97" s="49">
        <f>Calculations!G67</f>
        <v>0</v>
      </c>
      <c r="I97" s="49">
        <f>Calculations!K67</f>
        <v>0</v>
      </c>
      <c r="J97" s="49">
        <f>Calculations!F67</f>
        <v>0</v>
      </c>
      <c r="K97" s="49">
        <f>Calculations!J67</f>
        <v>0</v>
      </c>
      <c r="L97" s="49">
        <f>Calculations!E67</f>
        <v>0</v>
      </c>
      <c r="M97" s="49">
        <f>Calculations!I67</f>
        <v>0</v>
      </c>
      <c r="N97" s="49">
        <f>Calculations!Q67</f>
        <v>0</v>
      </c>
      <c r="O97" s="49">
        <f>Calculations!V67</f>
        <v>0</v>
      </c>
      <c r="P97" s="49">
        <f>Calculations!O67</f>
        <v>0</v>
      </c>
      <c r="Q97" s="49">
        <f>Calculations!T67</f>
        <v>0</v>
      </c>
      <c r="R97" s="49">
        <f>Calculations!M67</f>
        <v>0</v>
      </c>
      <c r="S97" s="49">
        <f>Calculations!R67</f>
        <v>0</v>
      </c>
      <c r="T97" s="27" t="s">
        <v>669</v>
      </c>
      <c r="U97" s="27" t="s">
        <v>692</v>
      </c>
      <c r="V97" s="27" t="s">
        <v>666</v>
      </c>
      <c r="W97" s="25" t="s">
        <v>678</v>
      </c>
      <c r="X97" s="34" t="s">
        <v>679</v>
      </c>
      <c r="Y97" s="34" t="s">
        <v>684</v>
      </c>
      <c r="Z97" s="34"/>
      <c r="AA97" s="13"/>
    </row>
    <row r="98" spans="2:27" ht="38.25" x14ac:dyDescent="0.2">
      <c r="B98" s="13" t="str">
        <f>Calculations!A68</f>
        <v>P066</v>
      </c>
      <c r="C98" s="13" t="str">
        <f>Calculations!B68</f>
        <v>Land north west of Higher Parrock House</v>
      </c>
      <c r="D98" s="13" t="str">
        <f>Calculations!C68</f>
        <v>Environment</v>
      </c>
      <c r="E98" s="49">
        <f>Calculations!D68</f>
        <v>5.3812699999999998</v>
      </c>
      <c r="F98" s="49">
        <f>Calculations!H68</f>
        <v>5.3586442781047001</v>
      </c>
      <c r="G98" s="49">
        <f>Calculations!L68</f>
        <v>99.579546800377983</v>
      </c>
      <c r="H98" s="49">
        <f>Calculations!G68</f>
        <v>0</v>
      </c>
      <c r="I98" s="49">
        <f>Calculations!K68</f>
        <v>0</v>
      </c>
      <c r="J98" s="49">
        <f>Calculations!F68</f>
        <v>0</v>
      </c>
      <c r="K98" s="49">
        <f>Calculations!J68</f>
        <v>0</v>
      </c>
      <c r="L98" s="49">
        <f>Calculations!E68</f>
        <v>2.2625721895299999E-2</v>
      </c>
      <c r="M98" s="49">
        <f>Calculations!I68</f>
        <v>0.42045319962202227</v>
      </c>
      <c r="N98" s="49">
        <f>Calculations!Q68</f>
        <v>7.5609868999999996E-2</v>
      </c>
      <c r="O98" s="49">
        <f>Calculations!V68</f>
        <v>1.4050562227875576</v>
      </c>
      <c r="P98" s="49">
        <f>Calculations!O68</f>
        <v>1.0814069000000001E-2</v>
      </c>
      <c r="Q98" s="49">
        <f>Calculations!T68</f>
        <v>0.20095756206248713</v>
      </c>
      <c r="R98" s="49">
        <f>Calculations!M68</f>
        <v>0.01</v>
      </c>
      <c r="S98" s="49">
        <f>Calculations!R68</f>
        <v>0.18582973907646338</v>
      </c>
      <c r="T98" s="27" t="s">
        <v>669</v>
      </c>
      <c r="U98" s="48" t="s">
        <v>694</v>
      </c>
      <c r="V98" s="27" t="s">
        <v>668</v>
      </c>
      <c r="W98" s="25" t="s">
        <v>676</v>
      </c>
      <c r="X98" s="34" t="s">
        <v>695</v>
      </c>
      <c r="Y98" s="34" t="s">
        <v>683</v>
      </c>
      <c r="Z98" s="34"/>
      <c r="AA98" s="13"/>
    </row>
    <row r="99" spans="2:27" ht="25.5" x14ac:dyDescent="0.2">
      <c r="B99" s="13" t="str">
        <f>Calculations!A69</f>
        <v>P067</v>
      </c>
      <c r="C99" s="13" t="str">
        <f>Calculations!B69</f>
        <v>Land south of Colne Water</v>
      </c>
      <c r="D99" s="13" t="str">
        <f>Calculations!C69</f>
        <v>Employment</v>
      </c>
      <c r="E99" s="49">
        <f>Calculations!D69</f>
        <v>6.3870399999999998</v>
      </c>
      <c r="F99" s="49">
        <f>Calculations!H69</f>
        <v>4.615714283406799</v>
      </c>
      <c r="G99" s="49">
        <f>Calculations!L69</f>
        <v>72.266876102338472</v>
      </c>
      <c r="H99" s="49">
        <f>Calculations!G69</f>
        <v>1.38579974048</v>
      </c>
      <c r="I99" s="49">
        <f>Calculations!K69</f>
        <v>21.697057486409982</v>
      </c>
      <c r="J99" s="49">
        <f>Calculations!F69</f>
        <v>3.2459962224200001E-2</v>
      </c>
      <c r="K99" s="49">
        <f>Calculations!J69</f>
        <v>0.50821604724880387</v>
      </c>
      <c r="L99" s="49">
        <f>Calculations!E69</f>
        <v>0.353066013889</v>
      </c>
      <c r="M99" s="49">
        <f>Calculations!I69</f>
        <v>5.527850364002731</v>
      </c>
      <c r="N99" s="49">
        <f>Calculations!Q69</f>
        <v>3.0982340000000002</v>
      </c>
      <c r="O99" s="49">
        <f>Calculations!V69</f>
        <v>48.508135223828255</v>
      </c>
      <c r="P99" s="49">
        <f>Calculations!O69</f>
        <v>0.55313400000000001</v>
      </c>
      <c r="Q99" s="49">
        <f>Calculations!T69</f>
        <v>8.6602557679300585</v>
      </c>
      <c r="R99" s="49">
        <f>Calculations!M69</f>
        <v>0.32084800000000002</v>
      </c>
      <c r="S99" s="49">
        <f>Calculations!R69</f>
        <v>5.0234224304216042</v>
      </c>
      <c r="T99" s="27" t="s">
        <v>669</v>
      </c>
      <c r="U99" s="48" t="s">
        <v>691</v>
      </c>
      <c r="V99" s="27" t="s">
        <v>667</v>
      </c>
      <c r="W99" s="25" t="s">
        <v>673</v>
      </c>
      <c r="X99" s="34" t="s">
        <v>674</v>
      </c>
      <c r="Y99" s="34" t="s">
        <v>682</v>
      </c>
      <c r="Z99" s="34"/>
      <c r="AA99" s="13"/>
    </row>
    <row r="100" spans="2:27" x14ac:dyDescent="0.2">
      <c r="B100" s="13" t="str">
        <f>Calculations!A70</f>
        <v>P068</v>
      </c>
      <c r="C100" s="13" t="str">
        <f>Calculations!B70</f>
        <v>Land at Barnoldswick Road / Colne Road</v>
      </c>
      <c r="D100" s="13" t="str">
        <f>Calculations!C70</f>
        <v>Mixed Use</v>
      </c>
      <c r="E100" s="49">
        <f>Calculations!D70</f>
        <v>2.19129</v>
      </c>
      <c r="F100" s="49">
        <f>Calculations!H70</f>
        <v>2.19129</v>
      </c>
      <c r="G100" s="49">
        <f>Calculations!L70</f>
        <v>100</v>
      </c>
      <c r="H100" s="49">
        <f>Calculations!G70</f>
        <v>0</v>
      </c>
      <c r="I100" s="49">
        <f>Calculations!K70</f>
        <v>0</v>
      </c>
      <c r="J100" s="49">
        <f>Calculations!F70</f>
        <v>0</v>
      </c>
      <c r="K100" s="49">
        <f>Calculations!J70</f>
        <v>0</v>
      </c>
      <c r="L100" s="49">
        <f>Calculations!E70</f>
        <v>0</v>
      </c>
      <c r="M100" s="49">
        <f>Calculations!I70</f>
        <v>0</v>
      </c>
      <c r="N100" s="49">
        <f>Calculations!Q70</f>
        <v>0.16795650000000001</v>
      </c>
      <c r="O100" s="49">
        <f>Calculations!V70</f>
        <v>7.6647317333625402</v>
      </c>
      <c r="P100" s="49">
        <f>Calculations!O70</f>
        <v>8.7599999999999997E-2</v>
      </c>
      <c r="Q100" s="49">
        <f>Calculations!T70</f>
        <v>3.9976452226770527</v>
      </c>
      <c r="R100" s="49">
        <f>Calculations!M70</f>
        <v>6.1199999999999997E-2</v>
      </c>
      <c r="S100" s="49">
        <f>Calculations!R70</f>
        <v>2.7928754295415028</v>
      </c>
      <c r="T100" s="27" t="s">
        <v>669</v>
      </c>
      <c r="U100" s="27" t="s">
        <v>692</v>
      </c>
      <c r="V100" s="27" t="s">
        <v>666</v>
      </c>
      <c r="W100" s="25" t="s">
        <v>676</v>
      </c>
      <c r="X100" s="34" t="s">
        <v>677</v>
      </c>
      <c r="Y100" s="34" t="s">
        <v>683</v>
      </c>
      <c r="Z100" s="34"/>
      <c r="AA100" s="13"/>
    </row>
    <row r="101" spans="2:27" ht="38.25" x14ac:dyDescent="0.2">
      <c r="B101" s="13" t="str">
        <f>Calculations!A71</f>
        <v>P069</v>
      </c>
      <c r="C101" s="13" t="str">
        <f>Calculations!B71</f>
        <v>Land west of Kelbrook Beck</v>
      </c>
      <c r="D101" s="13" t="str">
        <f>Calculations!C71</f>
        <v>Employment</v>
      </c>
      <c r="E101" s="49">
        <f>Calculations!D71</f>
        <v>4.88931</v>
      </c>
      <c r="F101" s="49">
        <f>Calculations!H71</f>
        <v>3.8553110519087004</v>
      </c>
      <c r="G101" s="49">
        <f>Calculations!L71</f>
        <v>78.851843141643712</v>
      </c>
      <c r="H101" s="49">
        <f>Calculations!G71</f>
        <v>0.70911216341000005</v>
      </c>
      <c r="I101" s="49">
        <f>Calculations!K71</f>
        <v>14.503317715792207</v>
      </c>
      <c r="J101" s="49">
        <f>Calculations!F71</f>
        <v>0.242717916265</v>
      </c>
      <c r="K101" s="49">
        <f>Calculations!J71</f>
        <v>4.9642570478247441</v>
      </c>
      <c r="L101" s="49">
        <f>Calculations!E71</f>
        <v>8.21688684163E-2</v>
      </c>
      <c r="M101" s="49">
        <f>Calculations!I71</f>
        <v>1.6805820947393395</v>
      </c>
      <c r="N101" s="49">
        <f>Calculations!Q71</f>
        <v>1.3427370000000001</v>
      </c>
      <c r="O101" s="49">
        <f>Calculations!V71</f>
        <v>27.462709462071338</v>
      </c>
      <c r="P101" s="49">
        <f>Calculations!O71</f>
        <v>0.60597800000000002</v>
      </c>
      <c r="Q101" s="49">
        <f>Calculations!T71</f>
        <v>12.393936976792226</v>
      </c>
      <c r="R101" s="49">
        <f>Calculations!M71</f>
        <v>0.39192500000000002</v>
      </c>
      <c r="S101" s="49">
        <f>Calculations!R71</f>
        <v>8.015957261863127</v>
      </c>
      <c r="T101" s="27" t="s">
        <v>51</v>
      </c>
      <c r="U101" s="48" t="s">
        <v>691</v>
      </c>
      <c r="V101" s="27" t="s">
        <v>667</v>
      </c>
      <c r="W101" s="25" t="s">
        <v>670</v>
      </c>
      <c r="X101" s="34" t="s">
        <v>675</v>
      </c>
      <c r="Y101" s="34" t="s">
        <v>700</v>
      </c>
      <c r="Z101" s="34"/>
      <c r="AA101" s="13"/>
    </row>
    <row r="102" spans="2:27" ht="25.5" x14ac:dyDescent="0.2">
      <c r="B102" s="13" t="str">
        <f>Calculations!A72</f>
        <v>P070</v>
      </c>
      <c r="C102" s="13" t="str">
        <f>Calculations!B72</f>
        <v>Land to south of Greenhead Lane</v>
      </c>
      <c r="D102" s="13" t="str">
        <f>Calculations!C72</f>
        <v>Mixed Use</v>
      </c>
      <c r="E102" s="49">
        <f>Calculations!D72</f>
        <v>29.611499999999999</v>
      </c>
      <c r="F102" s="49">
        <f>Calculations!H72</f>
        <v>29.611499999999999</v>
      </c>
      <c r="G102" s="49">
        <f>Calculations!L72</f>
        <v>100</v>
      </c>
      <c r="H102" s="49">
        <f>Calculations!G72</f>
        <v>0</v>
      </c>
      <c r="I102" s="49">
        <f>Calculations!K72</f>
        <v>0</v>
      </c>
      <c r="J102" s="49">
        <f>Calculations!F72</f>
        <v>0</v>
      </c>
      <c r="K102" s="49">
        <f>Calculations!J72</f>
        <v>0</v>
      </c>
      <c r="L102" s="49">
        <f>Calculations!E72</f>
        <v>0</v>
      </c>
      <c r="M102" s="49">
        <f>Calculations!I72</f>
        <v>0</v>
      </c>
      <c r="N102" s="49">
        <f>Calculations!Q72</f>
        <v>0.44687350000000003</v>
      </c>
      <c r="O102" s="49">
        <f>Calculations!V72</f>
        <v>1.5091214561910071</v>
      </c>
      <c r="P102" s="49">
        <f>Calculations!O72</f>
        <v>4.6163499999999996E-2</v>
      </c>
      <c r="Q102" s="49">
        <f>Calculations!T72</f>
        <v>0.15589720210053526</v>
      </c>
      <c r="R102" s="49">
        <f>Calculations!M72</f>
        <v>1.08027E-2</v>
      </c>
      <c r="S102" s="49">
        <f>Calculations!R72</f>
        <v>3.648143457778228E-2</v>
      </c>
      <c r="T102" s="27" t="s">
        <v>669</v>
      </c>
      <c r="U102" s="48" t="s">
        <v>693</v>
      </c>
      <c r="V102" s="27" t="s">
        <v>666</v>
      </c>
      <c r="W102" s="25" t="s">
        <v>676</v>
      </c>
      <c r="X102" s="34" t="s">
        <v>677</v>
      </c>
      <c r="Y102" s="34" t="s">
        <v>683</v>
      </c>
      <c r="Z102" s="34"/>
      <c r="AA102" s="13"/>
    </row>
    <row r="103" spans="2:27" ht="25.5" x14ac:dyDescent="0.2">
      <c r="B103" s="13" t="str">
        <f>Calculations!A73</f>
        <v>P071</v>
      </c>
      <c r="C103" s="13" t="str">
        <f>Calculations!B73</f>
        <v>Land adjacent to 340 Wheatley Lane Road</v>
      </c>
      <c r="D103" s="13" t="str">
        <f>Calculations!C73</f>
        <v>Residential</v>
      </c>
      <c r="E103" s="49">
        <f>Calculations!D73</f>
        <v>1.0061100000000001</v>
      </c>
      <c r="F103" s="49">
        <f>Calculations!H73</f>
        <v>0.97159194174270003</v>
      </c>
      <c r="G103" s="49">
        <f>Calculations!L73</f>
        <v>96.569156627277337</v>
      </c>
      <c r="H103" s="49">
        <f>Calculations!G73</f>
        <v>0</v>
      </c>
      <c r="I103" s="49">
        <f>Calculations!K73</f>
        <v>0</v>
      </c>
      <c r="J103" s="49">
        <f>Calculations!F73</f>
        <v>0</v>
      </c>
      <c r="K103" s="49">
        <f>Calculations!J73</f>
        <v>0</v>
      </c>
      <c r="L103" s="49">
        <f>Calculations!E73</f>
        <v>3.4518058257299998E-2</v>
      </c>
      <c r="M103" s="49">
        <f>Calculations!I73</f>
        <v>3.4308433727226637</v>
      </c>
      <c r="N103" s="49">
        <f>Calculations!Q73</f>
        <v>3.8856740000000001E-2</v>
      </c>
      <c r="O103" s="49">
        <f>Calculations!V73</f>
        <v>3.8620767112939935</v>
      </c>
      <c r="P103" s="49">
        <f>Calculations!O73</f>
        <v>1.122564E-2</v>
      </c>
      <c r="Q103" s="49">
        <f>Calculations!T73</f>
        <v>1.1157467871306317</v>
      </c>
      <c r="R103" s="49">
        <f>Calculations!M73</f>
        <v>8.45891E-3</v>
      </c>
      <c r="S103" s="49">
        <f>Calculations!R73</f>
        <v>0.84075399310214582</v>
      </c>
      <c r="T103" s="27" t="s">
        <v>669</v>
      </c>
      <c r="U103" s="48" t="s">
        <v>694</v>
      </c>
      <c r="V103" s="27" t="s">
        <v>666</v>
      </c>
      <c r="W103" s="25" t="s">
        <v>673</v>
      </c>
      <c r="X103" s="34" t="s">
        <v>674</v>
      </c>
      <c r="Y103" s="34" t="s">
        <v>682</v>
      </c>
      <c r="Z103" s="34"/>
      <c r="AA103" s="13"/>
    </row>
    <row r="104" spans="2:27" ht="25.5" x14ac:dyDescent="0.2">
      <c r="B104" s="13" t="str">
        <f>Calculations!A74</f>
        <v>P072</v>
      </c>
      <c r="C104" s="13" t="str">
        <f>Calculations!B74</f>
        <v>Land at Dam Head Barn</v>
      </c>
      <c r="D104" s="13" t="str">
        <f>Calculations!C74</f>
        <v>Hotels</v>
      </c>
      <c r="E104" s="49">
        <f>Calculations!D74</f>
        <v>0.355099</v>
      </c>
      <c r="F104" s="49">
        <f>Calculations!H74</f>
        <v>0.204765627605</v>
      </c>
      <c r="G104" s="49">
        <f>Calculations!L74</f>
        <v>57.6643774285481</v>
      </c>
      <c r="H104" s="49">
        <f>Calculations!G74</f>
        <v>6.0119081804400003E-2</v>
      </c>
      <c r="I104" s="49">
        <f>Calculations!K74</f>
        <v>16.930231232529522</v>
      </c>
      <c r="J104" s="49">
        <f>Calculations!F74</f>
        <v>9.0214290590600002E-2</v>
      </c>
      <c r="K104" s="49">
        <f>Calculations!J74</f>
        <v>25.405391338922385</v>
      </c>
      <c r="L104" s="49">
        <f>Calculations!E74</f>
        <v>0</v>
      </c>
      <c r="M104" s="49">
        <f>Calculations!I74</f>
        <v>0</v>
      </c>
      <c r="N104" s="49">
        <f>Calculations!Q74</f>
        <v>3.5612600000000001E-2</v>
      </c>
      <c r="O104" s="49">
        <f>Calculations!V74</f>
        <v>10.02892151202904</v>
      </c>
      <c r="P104" s="49">
        <f>Calculations!O74</f>
        <v>0</v>
      </c>
      <c r="Q104" s="49">
        <f>Calculations!T74</f>
        <v>0</v>
      </c>
      <c r="R104" s="49">
        <f>Calculations!M74</f>
        <v>0</v>
      </c>
      <c r="S104" s="49">
        <f>Calculations!R74</f>
        <v>0</v>
      </c>
      <c r="T104" s="27" t="s">
        <v>669</v>
      </c>
      <c r="U104" s="48" t="s">
        <v>694</v>
      </c>
      <c r="V104" s="27" t="s">
        <v>667</v>
      </c>
      <c r="W104" s="25" t="s">
        <v>673</v>
      </c>
      <c r="X104" s="34" t="s">
        <v>674</v>
      </c>
      <c r="Y104" s="34" t="s">
        <v>682</v>
      </c>
      <c r="Z104" s="34"/>
      <c r="AA104" s="13"/>
    </row>
    <row r="105" spans="2:27" x14ac:dyDescent="0.2">
      <c r="B105" s="13" t="str">
        <f>Calculations!A75</f>
        <v>P073</v>
      </c>
      <c r="C105" s="13" t="str">
        <f>Calculations!B75</f>
        <v>Land adjacent to 19 Briercliffe Avenue</v>
      </c>
      <c r="D105" s="13" t="str">
        <f>Calculations!C75</f>
        <v>Residential</v>
      </c>
      <c r="E105" s="49">
        <f>Calculations!D75</f>
        <v>0.11099199999999999</v>
      </c>
      <c r="F105" s="49">
        <f>Calculations!H75</f>
        <v>0.11099199999999999</v>
      </c>
      <c r="G105" s="49">
        <f>Calculations!L75</f>
        <v>100</v>
      </c>
      <c r="H105" s="49">
        <f>Calculations!G75</f>
        <v>0</v>
      </c>
      <c r="I105" s="49">
        <f>Calculations!K75</f>
        <v>0</v>
      </c>
      <c r="J105" s="49">
        <f>Calculations!F75</f>
        <v>0</v>
      </c>
      <c r="K105" s="49">
        <f>Calculations!J75</f>
        <v>0</v>
      </c>
      <c r="L105" s="49">
        <f>Calculations!E75</f>
        <v>0</v>
      </c>
      <c r="M105" s="49">
        <f>Calculations!I75</f>
        <v>0</v>
      </c>
      <c r="N105" s="49">
        <f>Calculations!Q75</f>
        <v>0</v>
      </c>
      <c r="O105" s="49">
        <f>Calculations!V75</f>
        <v>0</v>
      </c>
      <c r="P105" s="49">
        <f>Calculations!O75</f>
        <v>0</v>
      </c>
      <c r="Q105" s="49">
        <f>Calculations!T75</f>
        <v>0</v>
      </c>
      <c r="R105" s="49">
        <f>Calculations!M75</f>
        <v>0</v>
      </c>
      <c r="S105" s="49">
        <f>Calculations!R75</f>
        <v>0</v>
      </c>
      <c r="T105" s="27" t="s">
        <v>669</v>
      </c>
      <c r="U105" s="27" t="s">
        <v>692</v>
      </c>
      <c r="V105" s="27" t="s">
        <v>666</v>
      </c>
      <c r="W105" s="25" t="s">
        <v>678</v>
      </c>
      <c r="X105" s="34" t="s">
        <v>679</v>
      </c>
      <c r="Y105" s="34" t="s">
        <v>684</v>
      </c>
      <c r="Z105" s="34"/>
      <c r="AA105" s="13"/>
    </row>
    <row r="106" spans="2:27" ht="25.5" x14ac:dyDescent="0.2">
      <c r="B106" s="13" t="str">
        <f>Calculations!A76</f>
        <v>P074</v>
      </c>
      <c r="C106" s="13" t="str">
        <f>Calculations!B76</f>
        <v>Scholefield Farm</v>
      </c>
      <c r="D106" s="13" t="str">
        <f>Calculations!C76</f>
        <v>Mixed Use</v>
      </c>
      <c r="E106" s="49">
        <f>Calculations!D76</f>
        <v>3.5174699999999999</v>
      </c>
      <c r="F106" s="49">
        <f>Calculations!H76</f>
        <v>3.2617667229018998</v>
      </c>
      <c r="G106" s="49">
        <f>Calculations!L76</f>
        <v>92.730477385788646</v>
      </c>
      <c r="H106" s="49">
        <f>Calculations!G76</f>
        <v>4.3304815774300003E-2</v>
      </c>
      <c r="I106" s="49">
        <f>Calculations!K76</f>
        <v>1.2311353266495522</v>
      </c>
      <c r="J106" s="49">
        <f>Calculations!F76</f>
        <v>0.134921081379</v>
      </c>
      <c r="K106" s="49">
        <f>Calculations!J76</f>
        <v>3.8357422061595412</v>
      </c>
      <c r="L106" s="49">
        <f>Calculations!E76</f>
        <v>7.7477379944800001E-2</v>
      </c>
      <c r="M106" s="49">
        <f>Calculations!I76</f>
        <v>2.2026450814022582</v>
      </c>
      <c r="N106" s="49">
        <f>Calculations!Q76</f>
        <v>0.1925144</v>
      </c>
      <c r="O106" s="49">
        <f>Calculations!V76</f>
        <v>5.4730928764140137</v>
      </c>
      <c r="P106" s="49">
        <f>Calculations!O76</f>
        <v>6.9099400000000005E-2</v>
      </c>
      <c r="Q106" s="49">
        <f>Calculations!T76</f>
        <v>1.964463094212602</v>
      </c>
      <c r="R106" s="49">
        <f>Calculations!M76</f>
        <v>5.2379500000000002E-2</v>
      </c>
      <c r="S106" s="49">
        <f>Calculations!R76</f>
        <v>1.4891242853528248</v>
      </c>
      <c r="T106" s="27" t="s">
        <v>669</v>
      </c>
      <c r="U106" s="48" t="s">
        <v>691</v>
      </c>
      <c r="V106" s="27" t="s">
        <v>666</v>
      </c>
      <c r="W106" s="25" t="s">
        <v>673</v>
      </c>
      <c r="X106" s="34" t="s">
        <v>674</v>
      </c>
      <c r="Y106" s="34" t="s">
        <v>682</v>
      </c>
      <c r="Z106" s="34"/>
      <c r="AA106" s="13"/>
    </row>
    <row r="107" spans="2:27" x14ac:dyDescent="0.2">
      <c r="B107" s="13" t="str">
        <f>Calculations!A77</f>
        <v>P075</v>
      </c>
      <c r="C107" s="13" t="str">
        <f>Calculations!B77</f>
        <v>Land between Moorlands and The Homelands</v>
      </c>
      <c r="D107" s="13" t="str">
        <f>Calculations!C77</f>
        <v>Community Housing</v>
      </c>
      <c r="E107" s="49">
        <f>Calculations!D77</f>
        <v>0.184971</v>
      </c>
      <c r="F107" s="49">
        <f>Calculations!H77</f>
        <v>0.184971</v>
      </c>
      <c r="G107" s="49">
        <f>Calculations!L77</f>
        <v>100</v>
      </c>
      <c r="H107" s="49">
        <f>Calculations!G77</f>
        <v>0</v>
      </c>
      <c r="I107" s="49">
        <f>Calculations!K77</f>
        <v>0</v>
      </c>
      <c r="J107" s="49">
        <f>Calculations!F77</f>
        <v>0</v>
      </c>
      <c r="K107" s="49">
        <f>Calculations!J77</f>
        <v>0</v>
      </c>
      <c r="L107" s="49">
        <f>Calculations!E77</f>
        <v>0</v>
      </c>
      <c r="M107" s="49">
        <f>Calculations!I77</f>
        <v>0</v>
      </c>
      <c r="N107" s="49">
        <f>Calculations!Q77</f>
        <v>0</v>
      </c>
      <c r="O107" s="49">
        <f>Calculations!V77</f>
        <v>0</v>
      </c>
      <c r="P107" s="49">
        <f>Calculations!O77</f>
        <v>0</v>
      </c>
      <c r="Q107" s="49">
        <f>Calculations!T77</f>
        <v>0</v>
      </c>
      <c r="R107" s="49">
        <f>Calculations!M77</f>
        <v>0</v>
      </c>
      <c r="S107" s="49">
        <f>Calculations!R77</f>
        <v>0</v>
      </c>
      <c r="T107" s="27" t="s">
        <v>669</v>
      </c>
      <c r="U107" s="27" t="s">
        <v>692</v>
      </c>
      <c r="V107" s="27" t="s">
        <v>666</v>
      </c>
      <c r="W107" s="25" t="s">
        <v>678</v>
      </c>
      <c r="X107" s="34" t="s">
        <v>679</v>
      </c>
      <c r="Y107" s="34" t="s">
        <v>684</v>
      </c>
      <c r="Z107" s="34"/>
      <c r="AA107" s="13"/>
    </row>
    <row r="108" spans="2:27" x14ac:dyDescent="0.2">
      <c r="B108" s="13" t="str">
        <f>Calculations!A78</f>
        <v>P076</v>
      </c>
      <c r="C108" s="13" t="str">
        <f>Calculations!B78</f>
        <v>Land adjacent to 82 Esp Lane</v>
      </c>
      <c r="D108" s="13" t="str">
        <f>Calculations!C78</f>
        <v>Residential</v>
      </c>
      <c r="E108" s="49">
        <f>Calculations!D78</f>
        <v>3.3293299999999998E-2</v>
      </c>
      <c r="F108" s="49">
        <f>Calculations!H78</f>
        <v>3.3293299999999998E-2</v>
      </c>
      <c r="G108" s="49">
        <f>Calculations!L78</f>
        <v>100</v>
      </c>
      <c r="H108" s="49">
        <f>Calculations!G78</f>
        <v>0</v>
      </c>
      <c r="I108" s="49">
        <f>Calculations!K78</f>
        <v>0</v>
      </c>
      <c r="J108" s="49">
        <f>Calculations!F78</f>
        <v>0</v>
      </c>
      <c r="K108" s="49">
        <f>Calculations!J78</f>
        <v>0</v>
      </c>
      <c r="L108" s="49">
        <f>Calculations!E78</f>
        <v>0</v>
      </c>
      <c r="M108" s="49">
        <f>Calculations!I78</f>
        <v>0</v>
      </c>
      <c r="N108" s="49">
        <f>Calculations!Q78</f>
        <v>1.0026729999999999E-3</v>
      </c>
      <c r="O108" s="49">
        <f>Calculations!V78</f>
        <v>3.0116359748057415</v>
      </c>
      <c r="P108" s="49">
        <f>Calculations!O78</f>
        <v>1.73895E-4</v>
      </c>
      <c r="Q108" s="49">
        <f>Calculations!T78</f>
        <v>0.52231229706877969</v>
      </c>
      <c r="R108" s="49">
        <f>Calculations!M78</f>
        <v>0</v>
      </c>
      <c r="S108" s="49">
        <f>Calculations!R78</f>
        <v>0</v>
      </c>
      <c r="T108" s="27" t="s">
        <v>669</v>
      </c>
      <c r="U108" s="27" t="s">
        <v>692</v>
      </c>
      <c r="V108" s="27" t="s">
        <v>666</v>
      </c>
      <c r="W108" s="25" t="s">
        <v>676</v>
      </c>
      <c r="X108" s="34" t="s">
        <v>677</v>
      </c>
      <c r="Y108" s="34" t="s">
        <v>683</v>
      </c>
      <c r="Z108" s="34"/>
      <c r="AA108" s="13"/>
    </row>
    <row r="109" spans="2:27" ht="25.5" x14ac:dyDescent="0.2">
      <c r="B109" s="13" t="str">
        <f>Calculations!A79</f>
        <v>P077</v>
      </c>
      <c r="C109" s="13" t="str">
        <f>Calculations!B79</f>
        <v>Gisburn Street Works</v>
      </c>
      <c r="D109" s="13" t="str">
        <f>Calculations!C79</f>
        <v>Residential</v>
      </c>
      <c r="E109" s="49">
        <f>Calculations!D79</f>
        <v>9.3442899999999995E-2</v>
      </c>
      <c r="F109" s="49">
        <f>Calculations!H79</f>
        <v>6.1705113234399998E-2</v>
      </c>
      <c r="G109" s="49">
        <f>Calculations!L79</f>
        <v>66.035100830988767</v>
      </c>
      <c r="H109" s="49">
        <f>Calculations!G79</f>
        <v>3.1737786765599997E-2</v>
      </c>
      <c r="I109" s="49">
        <f>Calculations!K79</f>
        <v>33.96489916901124</v>
      </c>
      <c r="J109" s="49">
        <f>Calculations!F79</f>
        <v>0</v>
      </c>
      <c r="K109" s="49">
        <f>Calculations!J79</f>
        <v>0</v>
      </c>
      <c r="L109" s="49">
        <f>Calculations!E79</f>
        <v>0</v>
      </c>
      <c r="M109" s="49">
        <f>Calculations!I79</f>
        <v>0</v>
      </c>
      <c r="N109" s="49">
        <f>Calculations!Q79</f>
        <v>1.56945E-3</v>
      </c>
      <c r="O109" s="49">
        <f>Calculations!V79</f>
        <v>1.6795818622923735</v>
      </c>
      <c r="P109" s="49">
        <f>Calculations!O79</f>
        <v>0</v>
      </c>
      <c r="Q109" s="49">
        <f>Calculations!T79</f>
        <v>0</v>
      </c>
      <c r="R109" s="49">
        <f>Calculations!M79</f>
        <v>0</v>
      </c>
      <c r="S109" s="49">
        <f>Calculations!R79</f>
        <v>0</v>
      </c>
      <c r="T109" s="27" t="s">
        <v>669</v>
      </c>
      <c r="U109" s="48" t="s">
        <v>694</v>
      </c>
      <c r="V109" s="27" t="s">
        <v>666</v>
      </c>
      <c r="W109" s="25" t="s">
        <v>676</v>
      </c>
      <c r="X109" s="34" t="s">
        <v>677</v>
      </c>
      <c r="Y109" s="34" t="s">
        <v>683</v>
      </c>
      <c r="Z109" s="34"/>
      <c r="AA109" s="13"/>
    </row>
    <row r="110" spans="2:27" x14ac:dyDescent="0.2">
      <c r="B110" s="13" t="str">
        <f>Calculations!A80</f>
        <v>P078</v>
      </c>
      <c r="C110" s="13" t="str">
        <f>Calculations!B80</f>
        <v>Land at Higher Park Hill Farm</v>
      </c>
      <c r="D110" s="13" t="str">
        <f>Calculations!C80</f>
        <v>Residential</v>
      </c>
      <c r="E110" s="49">
        <f>Calculations!D80</f>
        <v>8.0474499999999995</v>
      </c>
      <c r="F110" s="49">
        <f>Calculations!H80</f>
        <v>8.0474499999999995</v>
      </c>
      <c r="G110" s="49">
        <f>Calculations!L80</f>
        <v>100</v>
      </c>
      <c r="H110" s="49">
        <f>Calculations!G80</f>
        <v>0</v>
      </c>
      <c r="I110" s="49">
        <f>Calculations!K80</f>
        <v>0</v>
      </c>
      <c r="J110" s="49">
        <f>Calculations!F80</f>
        <v>0</v>
      </c>
      <c r="K110" s="49">
        <f>Calculations!J80</f>
        <v>0</v>
      </c>
      <c r="L110" s="49">
        <f>Calculations!E80</f>
        <v>0</v>
      </c>
      <c r="M110" s="49">
        <f>Calculations!I80</f>
        <v>0</v>
      </c>
      <c r="N110" s="49">
        <f>Calculations!Q80</f>
        <v>4.7208199999999999E-2</v>
      </c>
      <c r="O110" s="49">
        <f>Calculations!V80</f>
        <v>0.58662309178683936</v>
      </c>
      <c r="P110" s="49">
        <f>Calculations!O80</f>
        <v>3.3749000000000001E-3</v>
      </c>
      <c r="Q110" s="49">
        <f>Calculations!T80</f>
        <v>4.1937508154757101E-2</v>
      </c>
      <c r="R110" s="49">
        <f>Calculations!M80</f>
        <v>3.3749000000000001E-3</v>
      </c>
      <c r="S110" s="49">
        <f>Calculations!R80</f>
        <v>4.1937508154757101E-2</v>
      </c>
      <c r="T110" s="27" t="s">
        <v>669</v>
      </c>
      <c r="U110" s="27" t="s">
        <v>692</v>
      </c>
      <c r="V110" s="27" t="s">
        <v>666</v>
      </c>
      <c r="W110" s="25" t="s">
        <v>676</v>
      </c>
      <c r="X110" s="34" t="s">
        <v>677</v>
      </c>
      <c r="Y110" s="34" t="s">
        <v>683</v>
      </c>
      <c r="Z110" s="34"/>
      <c r="AA110" s="13"/>
    </row>
    <row r="111" spans="2:27" ht="38.25" x14ac:dyDescent="0.2">
      <c r="B111" s="13" t="str">
        <f>Calculations!A81</f>
        <v>P079</v>
      </c>
      <c r="C111" s="13" t="str">
        <f>Calculations!B81</f>
        <v>Land adjacent to Sykes Laithe</v>
      </c>
      <c r="D111" s="13" t="str">
        <f>Calculations!C81</f>
        <v>Residential</v>
      </c>
      <c r="E111" s="49">
        <f>Calculations!D81</f>
        <v>4.2641999999999999E-2</v>
      </c>
      <c r="F111" s="49">
        <f>Calculations!H81</f>
        <v>4.2641999999999999E-2</v>
      </c>
      <c r="G111" s="49">
        <f>Calculations!L81</f>
        <v>100</v>
      </c>
      <c r="H111" s="49">
        <f>Calculations!G81</f>
        <v>0</v>
      </c>
      <c r="I111" s="49">
        <f>Calculations!K81</f>
        <v>0</v>
      </c>
      <c r="J111" s="49">
        <f>Calculations!F81</f>
        <v>0</v>
      </c>
      <c r="K111" s="49">
        <f>Calculations!J81</f>
        <v>0</v>
      </c>
      <c r="L111" s="49">
        <f>Calculations!E81</f>
        <v>0</v>
      </c>
      <c r="M111" s="49">
        <f>Calculations!I81</f>
        <v>0</v>
      </c>
      <c r="N111" s="49">
        <f>Calculations!Q81</f>
        <v>4.2642044699999999E-2</v>
      </c>
      <c r="O111" s="49">
        <f>Calculations!V81</f>
        <v>100.00010482622766</v>
      </c>
      <c r="P111" s="49">
        <f>Calculations!O81</f>
        <v>4.2628300000000001E-2</v>
      </c>
      <c r="Q111" s="49">
        <f>Calculations!T81</f>
        <v>99.967872051029502</v>
      </c>
      <c r="R111" s="49">
        <f>Calculations!M81</f>
        <v>1.99831E-2</v>
      </c>
      <c r="S111" s="49">
        <f>Calculations!R81</f>
        <v>46.862482997983214</v>
      </c>
      <c r="T111" s="27" t="s">
        <v>51</v>
      </c>
      <c r="U111" s="27" t="s">
        <v>692</v>
      </c>
      <c r="V111" s="27" t="s">
        <v>666</v>
      </c>
      <c r="W111" s="25" t="s">
        <v>670</v>
      </c>
      <c r="X111" s="34" t="s">
        <v>675</v>
      </c>
      <c r="Y111" s="34" t="s">
        <v>700</v>
      </c>
      <c r="Z111" s="34"/>
      <c r="AA111" s="13"/>
    </row>
    <row r="112" spans="2:27" ht="25.5" x14ac:dyDescent="0.2">
      <c r="B112" s="13" t="str">
        <f>Calculations!A82</f>
        <v>P080</v>
      </c>
      <c r="C112" s="13" t="str">
        <f>Calculations!B82</f>
        <v>Hayfield Meadow</v>
      </c>
      <c r="D112" s="13" t="str">
        <f>Calculations!C82</f>
        <v>Residential</v>
      </c>
      <c r="E112" s="49">
        <f>Calculations!D82</f>
        <v>2.7474799999999999</v>
      </c>
      <c r="F112" s="49">
        <f>Calculations!H82</f>
        <v>2.7164376869004001</v>
      </c>
      <c r="G112" s="49">
        <f>Calculations!L82</f>
        <v>98.870153264096558</v>
      </c>
      <c r="H112" s="49">
        <f>Calculations!G82</f>
        <v>0</v>
      </c>
      <c r="I112" s="49">
        <f>Calculations!K82</f>
        <v>0</v>
      </c>
      <c r="J112" s="49">
        <f>Calculations!F82</f>
        <v>0</v>
      </c>
      <c r="K112" s="49">
        <f>Calculations!J82</f>
        <v>0</v>
      </c>
      <c r="L112" s="49">
        <f>Calculations!E82</f>
        <v>3.10423130996E-2</v>
      </c>
      <c r="M112" s="49">
        <f>Calculations!I82</f>
        <v>1.1298467359034461</v>
      </c>
      <c r="N112" s="49">
        <f>Calculations!Q82</f>
        <v>0.23459079999999999</v>
      </c>
      <c r="O112" s="49">
        <f>Calculations!V82</f>
        <v>8.538398823649306</v>
      </c>
      <c r="P112" s="49">
        <f>Calculations!O82</f>
        <v>0.1165718</v>
      </c>
      <c r="Q112" s="49">
        <f>Calculations!T82</f>
        <v>4.2428625504098303</v>
      </c>
      <c r="R112" s="49">
        <f>Calculations!M82</f>
        <v>7.5529600000000002E-2</v>
      </c>
      <c r="S112" s="49">
        <f>Calculations!R82</f>
        <v>2.7490500385808088</v>
      </c>
      <c r="T112" s="27" t="s">
        <v>669</v>
      </c>
      <c r="U112" s="48" t="s">
        <v>694</v>
      </c>
      <c r="V112" s="27" t="s">
        <v>666</v>
      </c>
      <c r="W112" s="25" t="s">
        <v>673</v>
      </c>
      <c r="X112" s="34" t="s">
        <v>674</v>
      </c>
      <c r="Y112" s="34" t="s">
        <v>682</v>
      </c>
      <c r="Z112" s="34"/>
      <c r="AA112" s="13"/>
    </row>
    <row r="113" spans="2:27" ht="25.5" x14ac:dyDescent="0.2">
      <c r="B113" s="13" t="str">
        <f>Calculations!A83</f>
        <v>P081</v>
      </c>
      <c r="C113" s="13" t="str">
        <f>Calculations!B83</f>
        <v>New Road Garage Site</v>
      </c>
      <c r="D113" s="13" t="str">
        <f>Calculations!C83</f>
        <v>Residential</v>
      </c>
      <c r="E113" s="49">
        <f>Calculations!D83</f>
        <v>0.63546199999999997</v>
      </c>
      <c r="F113" s="49">
        <f>Calculations!H83</f>
        <v>0.63330904777778996</v>
      </c>
      <c r="G113" s="49">
        <f>Calculations!L83</f>
        <v>99.661198903756627</v>
      </c>
      <c r="H113" s="49">
        <f>Calculations!G83</f>
        <v>2.15295222221E-3</v>
      </c>
      <c r="I113" s="49">
        <f>Calculations!K83</f>
        <v>0.33880109624336313</v>
      </c>
      <c r="J113" s="49">
        <f>Calculations!F83</f>
        <v>0</v>
      </c>
      <c r="K113" s="49">
        <f>Calculations!J83</f>
        <v>0</v>
      </c>
      <c r="L113" s="49">
        <f>Calculations!E83</f>
        <v>0</v>
      </c>
      <c r="M113" s="49">
        <f>Calculations!I83</f>
        <v>0</v>
      </c>
      <c r="N113" s="49">
        <f>Calculations!Q83</f>
        <v>2.3662200000000001E-2</v>
      </c>
      <c r="O113" s="49">
        <f>Calculations!V83</f>
        <v>3.723621554081912</v>
      </c>
      <c r="P113" s="49">
        <f>Calculations!O83</f>
        <v>0</v>
      </c>
      <c r="Q113" s="49">
        <f>Calculations!T83</f>
        <v>0</v>
      </c>
      <c r="R113" s="49">
        <f>Calculations!M83</f>
        <v>0</v>
      </c>
      <c r="S113" s="49">
        <f>Calculations!R83</f>
        <v>0</v>
      </c>
      <c r="T113" s="27" t="s">
        <v>669</v>
      </c>
      <c r="U113" s="48" t="s">
        <v>691</v>
      </c>
      <c r="V113" s="27" t="s">
        <v>666</v>
      </c>
      <c r="W113" s="25" t="s">
        <v>673</v>
      </c>
      <c r="X113" s="34" t="s">
        <v>702</v>
      </c>
      <c r="Y113" s="34" t="s">
        <v>682</v>
      </c>
      <c r="Z113" s="34"/>
      <c r="AA113" s="13"/>
    </row>
    <row r="114" spans="2:27" ht="25.5" x14ac:dyDescent="0.2">
      <c r="B114" s="13" t="str">
        <f>Calculations!A84</f>
        <v>P082</v>
      </c>
      <c r="C114" s="13" t="str">
        <f>Calculations!B84</f>
        <v>Land at Glen Farm</v>
      </c>
      <c r="D114" s="13" t="str">
        <f>Calculations!C84</f>
        <v>Residential</v>
      </c>
      <c r="E114" s="49">
        <f>Calculations!D84</f>
        <v>0.83237399999999995</v>
      </c>
      <c r="F114" s="49">
        <f>Calculations!H84</f>
        <v>0.67883511632409999</v>
      </c>
      <c r="G114" s="49">
        <f>Calculations!L84</f>
        <v>81.554099037704205</v>
      </c>
      <c r="H114" s="49">
        <f>Calculations!G84</f>
        <v>0.13850740606100001</v>
      </c>
      <c r="I114" s="49">
        <f>Calculations!K84</f>
        <v>16.640044746832555</v>
      </c>
      <c r="J114" s="49">
        <f>Calculations!F84</f>
        <v>1.4998417500000001E-3</v>
      </c>
      <c r="K114" s="49">
        <f>Calculations!J84</f>
        <v>0.18018844293550737</v>
      </c>
      <c r="L114" s="49">
        <f>Calculations!E84</f>
        <v>1.3531635864900001E-2</v>
      </c>
      <c r="M114" s="49">
        <f>Calculations!I84</f>
        <v>1.6256677725277342</v>
      </c>
      <c r="N114" s="49">
        <f>Calculations!Q84</f>
        <v>0.49298069999999999</v>
      </c>
      <c r="O114" s="49">
        <f>Calculations!V84</f>
        <v>59.22586481557569</v>
      </c>
      <c r="P114" s="49">
        <f>Calculations!O84</f>
        <v>3.1423699999999999E-2</v>
      </c>
      <c r="Q114" s="49">
        <f>Calculations!T84</f>
        <v>3.7751899987265336</v>
      </c>
      <c r="R114" s="49">
        <f>Calculations!M84</f>
        <v>1.60707E-2</v>
      </c>
      <c r="S114" s="49">
        <f>Calculations!R84</f>
        <v>1.930706629471848</v>
      </c>
      <c r="T114" s="27" t="s">
        <v>669</v>
      </c>
      <c r="U114" s="48" t="s">
        <v>691</v>
      </c>
      <c r="V114" s="27" t="s">
        <v>666</v>
      </c>
      <c r="W114" s="25" t="s">
        <v>673</v>
      </c>
      <c r="X114" s="34" t="s">
        <v>674</v>
      </c>
      <c r="Y114" s="34" t="s">
        <v>682</v>
      </c>
      <c r="Z114" s="34"/>
      <c r="AA114" s="13"/>
    </row>
    <row r="115" spans="2:27" x14ac:dyDescent="0.2">
      <c r="B115" s="13" t="str">
        <f>Calculations!A85</f>
        <v>P083</v>
      </c>
      <c r="C115" s="13" t="str">
        <f>Calculations!B85</f>
        <v>Land south of Grenfell Gardens</v>
      </c>
      <c r="D115" s="13" t="str">
        <f>Calculations!C85</f>
        <v>Residential</v>
      </c>
      <c r="E115" s="49">
        <f>Calculations!D85</f>
        <v>1.5920300000000001</v>
      </c>
      <c r="F115" s="49">
        <f>Calculations!H85</f>
        <v>1.5920300000000001</v>
      </c>
      <c r="G115" s="49">
        <f>Calculations!L85</f>
        <v>100</v>
      </c>
      <c r="H115" s="49">
        <f>Calculations!G85</f>
        <v>0</v>
      </c>
      <c r="I115" s="49">
        <f>Calculations!K85</f>
        <v>0</v>
      </c>
      <c r="J115" s="49">
        <f>Calculations!F85</f>
        <v>0</v>
      </c>
      <c r="K115" s="49">
        <f>Calculations!J85</f>
        <v>0</v>
      </c>
      <c r="L115" s="49">
        <f>Calculations!E85</f>
        <v>0</v>
      </c>
      <c r="M115" s="49">
        <f>Calculations!I85</f>
        <v>0</v>
      </c>
      <c r="N115" s="49">
        <f>Calculations!Q85</f>
        <v>0</v>
      </c>
      <c r="O115" s="49">
        <f>Calculations!V85</f>
        <v>0</v>
      </c>
      <c r="P115" s="49">
        <f>Calculations!O85</f>
        <v>0</v>
      </c>
      <c r="Q115" s="49">
        <f>Calculations!T85</f>
        <v>0</v>
      </c>
      <c r="R115" s="49">
        <f>Calculations!M85</f>
        <v>0</v>
      </c>
      <c r="S115" s="49">
        <f>Calculations!R85</f>
        <v>0</v>
      </c>
      <c r="T115" s="27" t="s">
        <v>669</v>
      </c>
      <c r="U115" s="27" t="s">
        <v>692</v>
      </c>
      <c r="V115" s="27" t="s">
        <v>666</v>
      </c>
      <c r="W115" s="25" t="s">
        <v>678</v>
      </c>
      <c r="X115" s="34" t="s">
        <v>679</v>
      </c>
      <c r="Y115" s="34" t="s">
        <v>684</v>
      </c>
      <c r="Z115" s="34"/>
      <c r="AA115" s="13"/>
    </row>
    <row r="116" spans="2:27" x14ac:dyDescent="0.2">
      <c r="B116" s="13" t="str">
        <f>Calculations!A86</f>
        <v>P084</v>
      </c>
      <c r="C116" s="13" t="str">
        <f>Calculations!B86</f>
        <v>Land to rear of Dewhurst Street</v>
      </c>
      <c r="D116" s="13" t="str">
        <f>Calculations!C86</f>
        <v>Residential</v>
      </c>
      <c r="E116" s="49">
        <f>Calculations!D86</f>
        <v>6.4823199999999997E-2</v>
      </c>
      <c r="F116" s="49">
        <f>Calculations!H86</f>
        <v>6.4823199999999997E-2</v>
      </c>
      <c r="G116" s="49">
        <f>Calculations!L86</f>
        <v>100</v>
      </c>
      <c r="H116" s="49">
        <f>Calculations!G86</f>
        <v>0</v>
      </c>
      <c r="I116" s="49">
        <f>Calculations!K86</f>
        <v>0</v>
      </c>
      <c r="J116" s="49">
        <f>Calculations!F86</f>
        <v>0</v>
      </c>
      <c r="K116" s="49">
        <f>Calculations!J86</f>
        <v>0</v>
      </c>
      <c r="L116" s="49">
        <f>Calculations!E86</f>
        <v>0</v>
      </c>
      <c r="M116" s="49">
        <f>Calculations!I86</f>
        <v>0</v>
      </c>
      <c r="N116" s="49">
        <f>Calculations!Q86</f>
        <v>0</v>
      </c>
      <c r="O116" s="49">
        <f>Calculations!V86</f>
        <v>0</v>
      </c>
      <c r="P116" s="49">
        <f>Calculations!O86</f>
        <v>0</v>
      </c>
      <c r="Q116" s="49">
        <f>Calculations!T86</f>
        <v>0</v>
      </c>
      <c r="R116" s="49">
        <f>Calculations!M86</f>
        <v>0</v>
      </c>
      <c r="S116" s="49">
        <f>Calculations!R86</f>
        <v>0</v>
      </c>
      <c r="T116" s="27" t="s">
        <v>669</v>
      </c>
      <c r="U116" s="27" t="s">
        <v>692</v>
      </c>
      <c r="V116" s="27" t="s">
        <v>666</v>
      </c>
      <c r="W116" s="25" t="s">
        <v>678</v>
      </c>
      <c r="X116" s="34" t="s">
        <v>679</v>
      </c>
      <c r="Y116" s="34" t="s">
        <v>684</v>
      </c>
      <c r="Z116" s="34"/>
      <c r="AA116" s="13"/>
    </row>
    <row r="117" spans="2:27" x14ac:dyDescent="0.2">
      <c r="B117" s="13" t="str">
        <f>Calculations!A87</f>
        <v>P085</v>
      </c>
      <c r="C117" s="13" t="str">
        <f>Calculations!B87</f>
        <v>Land adjacent to Primet High School</v>
      </c>
      <c r="D117" s="13" t="str">
        <f>Calculations!C87</f>
        <v>Community School</v>
      </c>
      <c r="E117" s="49">
        <f>Calculations!D87</f>
        <v>1.5513399999999999</v>
      </c>
      <c r="F117" s="49">
        <f>Calculations!H87</f>
        <v>1.5513399999999999</v>
      </c>
      <c r="G117" s="49">
        <f>Calculations!L87</f>
        <v>100</v>
      </c>
      <c r="H117" s="49">
        <f>Calculations!G87</f>
        <v>0</v>
      </c>
      <c r="I117" s="49">
        <f>Calculations!K87</f>
        <v>0</v>
      </c>
      <c r="J117" s="49">
        <f>Calculations!F87</f>
        <v>0</v>
      </c>
      <c r="K117" s="49">
        <f>Calculations!J87</f>
        <v>0</v>
      </c>
      <c r="L117" s="49">
        <f>Calculations!E87</f>
        <v>0</v>
      </c>
      <c r="M117" s="49">
        <f>Calculations!I87</f>
        <v>0</v>
      </c>
      <c r="N117" s="49">
        <f>Calculations!Q87</f>
        <v>2.6328899999999999E-2</v>
      </c>
      <c r="O117" s="49">
        <f>Calculations!V87</f>
        <v>1.697171477561334</v>
      </c>
      <c r="P117" s="49">
        <f>Calculations!O87</f>
        <v>1.4588799999999999E-2</v>
      </c>
      <c r="Q117" s="49">
        <f>Calculations!T87</f>
        <v>0.94039991233385334</v>
      </c>
      <c r="R117" s="49">
        <f>Calculations!M87</f>
        <v>1.2893E-2</v>
      </c>
      <c r="S117" s="49">
        <f>Calculations!R87</f>
        <v>0.83108796266453522</v>
      </c>
      <c r="T117" s="27" t="s">
        <v>669</v>
      </c>
      <c r="U117" s="27" t="s">
        <v>692</v>
      </c>
      <c r="V117" s="27" t="s">
        <v>667</v>
      </c>
      <c r="W117" s="25" t="s">
        <v>676</v>
      </c>
      <c r="X117" s="34" t="s">
        <v>677</v>
      </c>
      <c r="Y117" s="34" t="s">
        <v>683</v>
      </c>
      <c r="Z117" s="34"/>
      <c r="AA117" s="13"/>
    </row>
    <row r="118" spans="2:27" ht="25.5" x14ac:dyDescent="0.2">
      <c r="B118" s="13" t="str">
        <f>Calculations!A88</f>
        <v>P086</v>
      </c>
      <c r="C118" s="13" t="str">
        <f>Calculations!B88</f>
        <v>Land off Bridge Street</v>
      </c>
      <c r="D118" s="13" t="str">
        <f>Calculations!C88</f>
        <v>Residential</v>
      </c>
      <c r="E118" s="49">
        <f>Calculations!D88</f>
        <v>0.52944999999999998</v>
      </c>
      <c r="F118" s="49">
        <f>Calculations!H88</f>
        <v>0.52925535594418294</v>
      </c>
      <c r="G118" s="49">
        <f>Calculations!L88</f>
        <v>99.963236555705535</v>
      </c>
      <c r="H118" s="49">
        <f>Calculations!G88</f>
        <v>1.94644055817E-4</v>
      </c>
      <c r="I118" s="49">
        <f>Calculations!K88</f>
        <v>3.6763444294456514E-2</v>
      </c>
      <c r="J118" s="49">
        <f>Calculations!F88</f>
        <v>0</v>
      </c>
      <c r="K118" s="49">
        <f>Calculations!J88</f>
        <v>0</v>
      </c>
      <c r="L118" s="49">
        <f>Calculations!E88</f>
        <v>0</v>
      </c>
      <c r="M118" s="49">
        <f>Calculations!I88</f>
        <v>0</v>
      </c>
      <c r="N118" s="49">
        <f>Calculations!Q88</f>
        <v>4.2101200000000003E-5</v>
      </c>
      <c r="O118" s="49">
        <f>Calculations!V88</f>
        <v>7.9518745868353957E-3</v>
      </c>
      <c r="P118" s="49">
        <f>Calculations!O88</f>
        <v>0</v>
      </c>
      <c r="Q118" s="49">
        <f>Calculations!T88</f>
        <v>0</v>
      </c>
      <c r="R118" s="49">
        <f>Calculations!M88</f>
        <v>0</v>
      </c>
      <c r="S118" s="49">
        <f>Calculations!R88</f>
        <v>0</v>
      </c>
      <c r="T118" s="27" t="s">
        <v>669</v>
      </c>
      <c r="U118" s="48" t="s">
        <v>694</v>
      </c>
      <c r="V118" s="27" t="s">
        <v>666</v>
      </c>
      <c r="W118" s="25" t="s">
        <v>676</v>
      </c>
      <c r="X118" s="34" t="s">
        <v>677</v>
      </c>
      <c r="Y118" s="34" t="s">
        <v>683</v>
      </c>
      <c r="Z118" s="34"/>
      <c r="AA118" s="13"/>
    </row>
    <row r="119" spans="2:27" x14ac:dyDescent="0.2">
      <c r="B119" s="13" t="str">
        <f>Calculations!A89</f>
        <v>P087</v>
      </c>
      <c r="C119" s="13" t="str">
        <f>Calculations!B89</f>
        <v>Duckworth Mill</v>
      </c>
      <c r="D119" s="13" t="str">
        <f>Calculations!C89</f>
        <v>Residential</v>
      </c>
      <c r="E119" s="49">
        <f>Calculations!D89</f>
        <v>0.48338599999999998</v>
      </c>
      <c r="F119" s="49">
        <f>Calculations!H89</f>
        <v>0.48338599999999998</v>
      </c>
      <c r="G119" s="49">
        <f>Calculations!L89</f>
        <v>100</v>
      </c>
      <c r="H119" s="49">
        <f>Calculations!G89</f>
        <v>0</v>
      </c>
      <c r="I119" s="49">
        <f>Calculations!K89</f>
        <v>0</v>
      </c>
      <c r="J119" s="49">
        <f>Calculations!F89</f>
        <v>0</v>
      </c>
      <c r="K119" s="49">
        <f>Calculations!J89</f>
        <v>0</v>
      </c>
      <c r="L119" s="49">
        <f>Calculations!E89</f>
        <v>0</v>
      </c>
      <c r="M119" s="49">
        <f>Calculations!I89</f>
        <v>0</v>
      </c>
      <c r="N119" s="49">
        <f>Calculations!Q89</f>
        <v>4.1291670000000003E-2</v>
      </c>
      <c r="O119" s="49">
        <f>Calculations!V89</f>
        <v>8.542173335595157</v>
      </c>
      <c r="P119" s="49">
        <f>Calculations!O89</f>
        <v>3.7850699999999998E-3</v>
      </c>
      <c r="Q119" s="49">
        <f>Calculations!T89</f>
        <v>0.78303260748139158</v>
      </c>
      <c r="R119" s="49">
        <f>Calculations!M89</f>
        <v>3.2556000000000002E-4</v>
      </c>
      <c r="S119" s="49">
        <f>Calculations!R89</f>
        <v>6.7349902562341482E-2</v>
      </c>
      <c r="T119" s="27" t="s">
        <v>669</v>
      </c>
      <c r="U119" s="27" t="s">
        <v>692</v>
      </c>
      <c r="V119" s="27" t="s">
        <v>666</v>
      </c>
      <c r="W119" s="25" t="s">
        <v>676</v>
      </c>
      <c r="X119" s="34" t="s">
        <v>677</v>
      </c>
      <c r="Y119" s="34" t="s">
        <v>683</v>
      </c>
      <c r="Z119" s="34"/>
      <c r="AA119" s="13"/>
    </row>
    <row r="120" spans="2:27" x14ac:dyDescent="0.2">
      <c r="B120" s="13" t="str">
        <f>Calculations!A90</f>
        <v>P088</v>
      </c>
      <c r="C120" s="13" t="str">
        <f>Calculations!B90</f>
        <v>Land off Laithe Street</v>
      </c>
      <c r="D120" s="13" t="str">
        <f>Calculations!C90</f>
        <v>Residential</v>
      </c>
      <c r="E120" s="49">
        <f>Calculations!D90</f>
        <v>0.229073</v>
      </c>
      <c r="F120" s="49">
        <f>Calculations!H90</f>
        <v>0.229073</v>
      </c>
      <c r="G120" s="49">
        <f>Calculations!L90</f>
        <v>100</v>
      </c>
      <c r="H120" s="49">
        <f>Calculations!G90</f>
        <v>0</v>
      </c>
      <c r="I120" s="49">
        <f>Calculations!K90</f>
        <v>0</v>
      </c>
      <c r="J120" s="49">
        <f>Calculations!F90</f>
        <v>0</v>
      </c>
      <c r="K120" s="49">
        <f>Calculations!J90</f>
        <v>0</v>
      </c>
      <c r="L120" s="49">
        <f>Calculations!E90</f>
        <v>0</v>
      </c>
      <c r="M120" s="49">
        <f>Calculations!I90</f>
        <v>0</v>
      </c>
      <c r="N120" s="49">
        <f>Calculations!Q90</f>
        <v>2.2170900000000001E-3</v>
      </c>
      <c r="O120" s="49">
        <f>Calculations!V90</f>
        <v>0.96785304247990822</v>
      </c>
      <c r="P120" s="49">
        <f>Calculations!O90</f>
        <v>0</v>
      </c>
      <c r="Q120" s="49">
        <f>Calculations!T90</f>
        <v>0</v>
      </c>
      <c r="R120" s="49">
        <f>Calculations!M90</f>
        <v>0</v>
      </c>
      <c r="S120" s="49">
        <f>Calculations!R90</f>
        <v>0</v>
      </c>
      <c r="T120" s="27" t="s">
        <v>669</v>
      </c>
      <c r="U120" s="27" t="s">
        <v>692</v>
      </c>
      <c r="V120" s="27" t="s">
        <v>666</v>
      </c>
      <c r="W120" s="25" t="s">
        <v>676</v>
      </c>
      <c r="X120" s="34" t="s">
        <v>677</v>
      </c>
      <c r="Y120" s="34" t="s">
        <v>683</v>
      </c>
      <c r="Z120" s="34"/>
      <c r="AA120" s="13"/>
    </row>
    <row r="121" spans="2:27" x14ac:dyDescent="0.2">
      <c r="B121" s="13" t="str">
        <f>Calculations!A91</f>
        <v>P089</v>
      </c>
      <c r="C121" s="13" t="str">
        <f>Calculations!B91</f>
        <v>Land off Ball Grove Drive</v>
      </c>
      <c r="D121" s="13" t="str">
        <f>Calculations!C91</f>
        <v>Residential</v>
      </c>
      <c r="E121" s="49">
        <f>Calculations!D91</f>
        <v>0.11573899999999999</v>
      </c>
      <c r="F121" s="49">
        <f>Calculations!H91</f>
        <v>0.11573899999999999</v>
      </c>
      <c r="G121" s="49">
        <f>Calculations!L91</f>
        <v>100</v>
      </c>
      <c r="H121" s="49">
        <f>Calculations!G91</f>
        <v>0</v>
      </c>
      <c r="I121" s="49">
        <f>Calculations!K91</f>
        <v>0</v>
      </c>
      <c r="J121" s="49">
        <f>Calculations!F91</f>
        <v>0</v>
      </c>
      <c r="K121" s="49">
        <f>Calculations!J91</f>
        <v>0</v>
      </c>
      <c r="L121" s="49">
        <f>Calculations!E91</f>
        <v>0</v>
      </c>
      <c r="M121" s="49">
        <f>Calculations!I91</f>
        <v>0</v>
      </c>
      <c r="N121" s="49">
        <f>Calculations!Q91</f>
        <v>1.8342899999999999E-2</v>
      </c>
      <c r="O121" s="49">
        <f>Calculations!V91</f>
        <v>15.84850396149958</v>
      </c>
      <c r="P121" s="49">
        <f>Calculations!O91</f>
        <v>0</v>
      </c>
      <c r="Q121" s="49">
        <f>Calculations!T91</f>
        <v>0</v>
      </c>
      <c r="R121" s="49">
        <f>Calculations!M91</f>
        <v>0</v>
      </c>
      <c r="S121" s="49">
        <f>Calculations!R91</f>
        <v>0</v>
      </c>
      <c r="T121" s="27" t="s">
        <v>669</v>
      </c>
      <c r="U121" s="27" t="s">
        <v>692</v>
      </c>
      <c r="V121" s="27" t="s">
        <v>666</v>
      </c>
      <c r="W121" s="25" t="s">
        <v>676</v>
      </c>
      <c r="X121" s="34" t="s">
        <v>677</v>
      </c>
      <c r="Y121" s="34" t="s">
        <v>683</v>
      </c>
      <c r="Z121" s="34"/>
      <c r="AA121" s="13"/>
    </row>
    <row r="122" spans="2:27" ht="25.5" x14ac:dyDescent="0.2">
      <c r="B122" s="13" t="str">
        <f>Calculations!A92</f>
        <v>P090</v>
      </c>
      <c r="C122" s="13" t="str">
        <f>Calculations!B92</f>
        <v>Black Carr Mill</v>
      </c>
      <c r="D122" s="13" t="str">
        <f>Calculations!C92</f>
        <v>Residential</v>
      </c>
      <c r="E122" s="49">
        <f>Calculations!D92</f>
        <v>0.22833300000000001</v>
      </c>
      <c r="F122" s="49">
        <f>Calculations!H92</f>
        <v>3.2726775321642078E-7</v>
      </c>
      <c r="G122" s="49">
        <f>Calculations!L92</f>
        <v>1.4332915225412918E-4</v>
      </c>
      <c r="H122" s="49">
        <f>Calculations!G92</f>
        <v>7.7368887956800003E-5</v>
      </c>
      <c r="I122" s="49">
        <f>Calculations!K92</f>
        <v>3.3884233972662735E-2</v>
      </c>
      <c r="J122" s="49">
        <f>Calculations!F92</f>
        <v>0.224904951257</v>
      </c>
      <c r="K122" s="49">
        <f>Calculations!J92</f>
        <v>98.498662592354151</v>
      </c>
      <c r="L122" s="49">
        <f>Calculations!E92</f>
        <v>3.3503525872900001E-3</v>
      </c>
      <c r="M122" s="49">
        <f>Calculations!I92</f>
        <v>1.4673098445209409</v>
      </c>
      <c r="N122" s="49">
        <f>Calculations!Q92</f>
        <v>0.22833267999999998</v>
      </c>
      <c r="O122" s="49">
        <f>Calculations!V92</f>
        <v>99.999859853809994</v>
      </c>
      <c r="P122" s="49">
        <f>Calculations!O92</f>
        <v>5.9796799999999994E-3</v>
      </c>
      <c r="Q122" s="49">
        <f>Calculations!T92</f>
        <v>2.6188417793310643</v>
      </c>
      <c r="R122" s="49">
        <f>Calculations!M92</f>
        <v>1.4164500000000001E-3</v>
      </c>
      <c r="S122" s="49">
        <f>Calculations!R92</f>
        <v>0.62034397130506769</v>
      </c>
      <c r="T122" s="27" t="s">
        <v>669</v>
      </c>
      <c r="U122" s="48" t="s">
        <v>694</v>
      </c>
      <c r="V122" s="27" t="s">
        <v>666</v>
      </c>
      <c r="W122" s="25" t="s">
        <v>672</v>
      </c>
      <c r="X122" s="34" t="s">
        <v>680</v>
      </c>
      <c r="Y122" s="34" t="s">
        <v>681</v>
      </c>
      <c r="Z122" s="34"/>
      <c r="AA122" s="13"/>
    </row>
    <row r="123" spans="2:27" ht="25.5" x14ac:dyDescent="0.2">
      <c r="B123" s="13" t="str">
        <f>Calculations!A93</f>
        <v>P091</v>
      </c>
      <c r="C123" s="13" t="str">
        <f>Calculations!B93</f>
        <v>Land off Emmott Lane</v>
      </c>
      <c r="D123" s="13" t="str">
        <f>Calculations!C93</f>
        <v>Residential</v>
      </c>
      <c r="E123" s="49">
        <f>Calculations!D93</f>
        <v>2.6432600000000002</v>
      </c>
      <c r="F123" s="49">
        <f>Calculations!H93</f>
        <v>2.5289287248957</v>
      </c>
      <c r="G123" s="49">
        <f>Calculations!L93</f>
        <v>95.674611082364194</v>
      </c>
      <c r="H123" s="49">
        <f>Calculations!G93</f>
        <v>1.5617524458299999E-2</v>
      </c>
      <c r="I123" s="49">
        <f>Calculations!K93</f>
        <v>0.59084329420110016</v>
      </c>
      <c r="J123" s="49">
        <f>Calculations!F93</f>
        <v>7.3358545538599995E-2</v>
      </c>
      <c r="K123" s="49">
        <f>Calculations!J93</f>
        <v>2.775305703510059</v>
      </c>
      <c r="L123" s="49">
        <f>Calculations!E93</f>
        <v>2.5355205107400001E-2</v>
      </c>
      <c r="M123" s="49">
        <f>Calculations!I93</f>
        <v>0.95923991992463842</v>
      </c>
      <c r="N123" s="49">
        <f>Calculations!Q93</f>
        <v>0.1602432</v>
      </c>
      <c r="O123" s="49">
        <f>Calculations!V93</f>
        <v>6.062332120184923</v>
      </c>
      <c r="P123" s="49">
        <f>Calculations!O93</f>
        <v>9.4996400000000009E-2</v>
      </c>
      <c r="Q123" s="49">
        <f>Calculations!T93</f>
        <v>3.5939105498513202</v>
      </c>
      <c r="R123" s="49">
        <f>Calculations!M93</f>
        <v>6.8468000000000001E-2</v>
      </c>
      <c r="S123" s="49">
        <f>Calculations!R93</f>
        <v>2.5902862374492104</v>
      </c>
      <c r="T123" s="27" t="s">
        <v>669</v>
      </c>
      <c r="U123" s="48" t="s">
        <v>694</v>
      </c>
      <c r="V123" s="27" t="s">
        <v>666</v>
      </c>
      <c r="W123" s="25" t="s">
        <v>673</v>
      </c>
      <c r="X123" s="34" t="s">
        <v>674</v>
      </c>
      <c r="Y123" s="34" t="s">
        <v>682</v>
      </c>
      <c r="Z123" s="34"/>
      <c r="AA123" s="13"/>
    </row>
    <row r="124" spans="2:27" x14ac:dyDescent="0.2">
      <c r="B124" s="13" t="str">
        <f>Calculations!A94</f>
        <v>P092</v>
      </c>
      <c r="C124" s="13" t="str">
        <f>Calculations!B94</f>
        <v>Thomas Street Car Park</v>
      </c>
      <c r="D124" s="13" t="str">
        <f>Calculations!C94</f>
        <v>Residential</v>
      </c>
      <c r="E124" s="49">
        <f>Calculations!D94</f>
        <v>4.2485500000000002E-2</v>
      </c>
      <c r="F124" s="49">
        <f>Calculations!H94</f>
        <v>4.2485500000000002E-2</v>
      </c>
      <c r="G124" s="49">
        <f>Calculations!L94</f>
        <v>100</v>
      </c>
      <c r="H124" s="49">
        <f>Calculations!G94</f>
        <v>0</v>
      </c>
      <c r="I124" s="49">
        <f>Calculations!K94</f>
        <v>0</v>
      </c>
      <c r="J124" s="49">
        <f>Calculations!F94</f>
        <v>0</v>
      </c>
      <c r="K124" s="49">
        <f>Calculations!J94</f>
        <v>0</v>
      </c>
      <c r="L124" s="49">
        <f>Calculations!E94</f>
        <v>0</v>
      </c>
      <c r="M124" s="49">
        <f>Calculations!I94</f>
        <v>0</v>
      </c>
      <c r="N124" s="49">
        <f>Calculations!Q94</f>
        <v>0</v>
      </c>
      <c r="O124" s="49">
        <f>Calculations!V94</f>
        <v>0</v>
      </c>
      <c r="P124" s="49">
        <f>Calculations!O94</f>
        <v>0</v>
      </c>
      <c r="Q124" s="49">
        <f>Calculations!T94</f>
        <v>0</v>
      </c>
      <c r="R124" s="49">
        <f>Calculations!M94</f>
        <v>0</v>
      </c>
      <c r="S124" s="49">
        <f>Calculations!R94</f>
        <v>0</v>
      </c>
      <c r="T124" s="27" t="s">
        <v>669</v>
      </c>
      <c r="U124" s="27" t="s">
        <v>692</v>
      </c>
      <c r="V124" s="27" t="s">
        <v>666</v>
      </c>
      <c r="W124" s="25" t="s">
        <v>678</v>
      </c>
      <c r="X124" s="34" t="s">
        <v>679</v>
      </c>
      <c r="Y124" s="34" t="s">
        <v>684</v>
      </c>
      <c r="Z124" s="34"/>
      <c r="AA124" s="13"/>
    </row>
    <row r="125" spans="2:27" x14ac:dyDescent="0.2">
      <c r="B125" s="13" t="str">
        <f>Calculations!A95</f>
        <v>P093</v>
      </c>
      <c r="C125" s="13" t="str">
        <f>Calculations!B95</f>
        <v>Land off Hartleys Terrace</v>
      </c>
      <c r="D125" s="13" t="str">
        <f>Calculations!C95</f>
        <v>Residential</v>
      </c>
      <c r="E125" s="49">
        <f>Calculations!D95</f>
        <v>0.26630799999999999</v>
      </c>
      <c r="F125" s="49">
        <f>Calculations!H95</f>
        <v>0.26630799999999999</v>
      </c>
      <c r="G125" s="49">
        <f>Calculations!L95</f>
        <v>100</v>
      </c>
      <c r="H125" s="49">
        <f>Calculations!G95</f>
        <v>0</v>
      </c>
      <c r="I125" s="49">
        <f>Calculations!K95</f>
        <v>0</v>
      </c>
      <c r="J125" s="49">
        <f>Calculations!F95</f>
        <v>0</v>
      </c>
      <c r="K125" s="49">
        <f>Calculations!J95</f>
        <v>0</v>
      </c>
      <c r="L125" s="49">
        <f>Calculations!E95</f>
        <v>0</v>
      </c>
      <c r="M125" s="49">
        <f>Calculations!I95</f>
        <v>0</v>
      </c>
      <c r="N125" s="49">
        <f>Calculations!Q95</f>
        <v>2.9342299999999999E-3</v>
      </c>
      <c r="O125" s="49">
        <f>Calculations!V95</f>
        <v>1.1018181954729109</v>
      </c>
      <c r="P125" s="49">
        <f>Calculations!O95</f>
        <v>0</v>
      </c>
      <c r="Q125" s="49">
        <f>Calculations!T95</f>
        <v>0</v>
      </c>
      <c r="R125" s="49">
        <f>Calculations!M95</f>
        <v>0</v>
      </c>
      <c r="S125" s="49">
        <f>Calculations!R95</f>
        <v>0</v>
      </c>
      <c r="T125" s="27" t="s">
        <v>669</v>
      </c>
      <c r="U125" s="27" t="s">
        <v>692</v>
      </c>
      <c r="V125" s="27" t="s">
        <v>666</v>
      </c>
      <c r="W125" s="25" t="s">
        <v>676</v>
      </c>
      <c r="X125" s="34" t="s">
        <v>677</v>
      </c>
      <c r="Y125" s="34" t="s">
        <v>683</v>
      </c>
      <c r="Z125" s="34"/>
      <c r="AA125" s="13"/>
    </row>
    <row r="126" spans="2:27" ht="25.5" x14ac:dyDescent="0.2">
      <c r="B126" s="13" t="str">
        <f>Calculations!A96</f>
        <v>P094</v>
      </c>
      <c r="C126" s="13" t="str">
        <f>Calculations!B96</f>
        <v>Land to rear of Wood Street</v>
      </c>
      <c r="D126" s="13" t="str">
        <f>Calculations!C96</f>
        <v>Residential</v>
      </c>
      <c r="E126" s="49">
        <f>Calculations!D96</f>
        <v>0.13200700000000001</v>
      </c>
      <c r="F126" s="49">
        <f>Calculations!H96</f>
        <v>0.13200700000000001</v>
      </c>
      <c r="G126" s="49">
        <f>Calculations!L96</f>
        <v>100</v>
      </c>
      <c r="H126" s="49">
        <f>Calculations!G96</f>
        <v>0</v>
      </c>
      <c r="I126" s="49">
        <f>Calculations!K96</f>
        <v>0</v>
      </c>
      <c r="J126" s="49">
        <f>Calculations!F96</f>
        <v>0</v>
      </c>
      <c r="K126" s="49">
        <f>Calculations!J96</f>
        <v>0</v>
      </c>
      <c r="L126" s="49">
        <f>Calculations!E96</f>
        <v>0</v>
      </c>
      <c r="M126" s="49">
        <f>Calculations!I96</f>
        <v>0</v>
      </c>
      <c r="N126" s="49">
        <f>Calculations!Q96</f>
        <v>1.7235E-3</v>
      </c>
      <c r="O126" s="49">
        <f>Calculations!V96</f>
        <v>1.3056125811509995</v>
      </c>
      <c r="P126" s="49">
        <f>Calculations!O96</f>
        <v>0</v>
      </c>
      <c r="Q126" s="49">
        <f>Calculations!T96</f>
        <v>0</v>
      </c>
      <c r="R126" s="49">
        <f>Calculations!M96</f>
        <v>0</v>
      </c>
      <c r="S126" s="49">
        <f>Calculations!R96</f>
        <v>0</v>
      </c>
      <c r="T126" s="27" t="s">
        <v>669</v>
      </c>
      <c r="U126" s="48" t="s">
        <v>691</v>
      </c>
      <c r="V126" s="27" t="s">
        <v>666</v>
      </c>
      <c r="W126" s="25" t="s">
        <v>676</v>
      </c>
      <c r="X126" s="34" t="s">
        <v>677</v>
      </c>
      <c r="Y126" s="34" t="s">
        <v>683</v>
      </c>
      <c r="Z126" s="34"/>
      <c r="AA126" s="13"/>
    </row>
    <row r="127" spans="2:27" x14ac:dyDescent="0.2">
      <c r="B127" s="13" t="str">
        <f>Calculations!A97</f>
        <v>P095</v>
      </c>
      <c r="C127" s="13" t="str">
        <f>Calculations!B97</f>
        <v>White Grove Garage Site</v>
      </c>
      <c r="D127" s="13" t="str">
        <f>Calculations!C97</f>
        <v>Residential</v>
      </c>
      <c r="E127" s="49">
        <f>Calculations!D97</f>
        <v>0.20005500000000001</v>
      </c>
      <c r="F127" s="49">
        <f>Calculations!H97</f>
        <v>0.20005500000000001</v>
      </c>
      <c r="G127" s="49">
        <f>Calculations!L97</f>
        <v>100</v>
      </c>
      <c r="H127" s="49">
        <f>Calculations!G97</f>
        <v>0</v>
      </c>
      <c r="I127" s="49">
        <f>Calculations!K97</f>
        <v>0</v>
      </c>
      <c r="J127" s="49">
        <f>Calculations!F97</f>
        <v>0</v>
      </c>
      <c r="K127" s="49">
        <f>Calculations!J97</f>
        <v>0</v>
      </c>
      <c r="L127" s="49">
        <f>Calculations!E97</f>
        <v>0</v>
      </c>
      <c r="M127" s="49">
        <f>Calculations!I97</f>
        <v>0</v>
      </c>
      <c r="N127" s="49">
        <f>Calculations!Q97</f>
        <v>0</v>
      </c>
      <c r="O127" s="49">
        <f>Calculations!V97</f>
        <v>0</v>
      </c>
      <c r="P127" s="49">
        <f>Calculations!O97</f>
        <v>0</v>
      </c>
      <c r="Q127" s="49">
        <f>Calculations!T97</f>
        <v>0</v>
      </c>
      <c r="R127" s="49">
        <f>Calculations!M97</f>
        <v>0</v>
      </c>
      <c r="S127" s="49">
        <f>Calculations!R97</f>
        <v>0</v>
      </c>
      <c r="T127" s="27" t="s">
        <v>669</v>
      </c>
      <c r="U127" s="27" t="s">
        <v>692</v>
      </c>
      <c r="V127" s="27" t="s">
        <v>666</v>
      </c>
      <c r="W127" s="25" t="s">
        <v>678</v>
      </c>
      <c r="X127" s="34" t="s">
        <v>679</v>
      </c>
      <c r="Y127" s="34" t="s">
        <v>684</v>
      </c>
      <c r="Z127" s="34"/>
      <c r="AA127" s="13"/>
    </row>
    <row r="128" spans="2:27" x14ac:dyDescent="0.2">
      <c r="B128" s="13" t="str">
        <f>Calculations!A98</f>
        <v>P096</v>
      </c>
      <c r="C128" s="13" t="str">
        <f>Calculations!B98</f>
        <v>Land at Walton Street</v>
      </c>
      <c r="D128" s="13" t="str">
        <f>Calculations!C98</f>
        <v>Residential</v>
      </c>
      <c r="E128" s="49">
        <f>Calculations!D98</f>
        <v>9.52543E-2</v>
      </c>
      <c r="F128" s="49">
        <f>Calculations!H98</f>
        <v>9.52543E-2</v>
      </c>
      <c r="G128" s="49">
        <f>Calculations!L98</f>
        <v>100</v>
      </c>
      <c r="H128" s="49">
        <f>Calculations!G98</f>
        <v>0</v>
      </c>
      <c r="I128" s="49">
        <f>Calculations!K98</f>
        <v>0</v>
      </c>
      <c r="J128" s="49">
        <f>Calculations!F98</f>
        <v>0</v>
      </c>
      <c r="K128" s="49">
        <f>Calculations!J98</f>
        <v>0</v>
      </c>
      <c r="L128" s="49">
        <f>Calculations!E98</f>
        <v>0</v>
      </c>
      <c r="M128" s="49">
        <f>Calculations!I98</f>
        <v>0</v>
      </c>
      <c r="N128" s="49">
        <f>Calculations!Q98</f>
        <v>6.8881899999999998E-3</v>
      </c>
      <c r="O128" s="49">
        <f>Calculations!V98</f>
        <v>7.2313690825506036</v>
      </c>
      <c r="P128" s="49">
        <f>Calculations!O98</f>
        <v>0</v>
      </c>
      <c r="Q128" s="49">
        <f>Calculations!T98</f>
        <v>0</v>
      </c>
      <c r="R128" s="49">
        <f>Calculations!M98</f>
        <v>0</v>
      </c>
      <c r="S128" s="49">
        <f>Calculations!R98</f>
        <v>0</v>
      </c>
      <c r="T128" s="27" t="s">
        <v>669</v>
      </c>
      <c r="U128" s="27" t="s">
        <v>692</v>
      </c>
      <c r="V128" s="27" t="s">
        <v>666</v>
      </c>
      <c r="W128" s="25" t="s">
        <v>676</v>
      </c>
      <c r="X128" s="34" t="s">
        <v>677</v>
      </c>
      <c r="Y128" s="34" t="s">
        <v>683</v>
      </c>
      <c r="Z128" s="34"/>
      <c r="AA128" s="13"/>
    </row>
    <row r="129" spans="2:27" ht="38.25" x14ac:dyDescent="0.2">
      <c r="B129" s="13" t="str">
        <f>Calculations!A99</f>
        <v>P097</v>
      </c>
      <c r="C129" s="13" t="str">
        <f>Calculations!B99</f>
        <v>Brierfield Mills</v>
      </c>
      <c r="D129" s="13" t="str">
        <f>Calculations!C99</f>
        <v>Mixed Use</v>
      </c>
      <c r="E129" s="49">
        <f>Calculations!D99</f>
        <v>3.0472199999999998</v>
      </c>
      <c r="F129" s="49">
        <f>Calculations!H99</f>
        <v>3.0472199999999998</v>
      </c>
      <c r="G129" s="49">
        <f>Calculations!L99</f>
        <v>100</v>
      </c>
      <c r="H129" s="49">
        <f>Calculations!G99</f>
        <v>0</v>
      </c>
      <c r="I129" s="49">
        <f>Calculations!K99</f>
        <v>0</v>
      </c>
      <c r="J129" s="49">
        <f>Calculations!F99</f>
        <v>0</v>
      </c>
      <c r="K129" s="49">
        <f>Calculations!J99</f>
        <v>0</v>
      </c>
      <c r="L129" s="49">
        <f>Calculations!E99</f>
        <v>0</v>
      </c>
      <c r="M129" s="49">
        <f>Calculations!I99</f>
        <v>0</v>
      </c>
      <c r="N129" s="49">
        <f>Calculations!Q99</f>
        <v>1.1049519999999999</v>
      </c>
      <c r="O129" s="49">
        <f>Calculations!V99</f>
        <v>36.260985422778795</v>
      </c>
      <c r="P129" s="49">
        <f>Calculations!O99</f>
        <v>0.439577</v>
      </c>
      <c r="Q129" s="49">
        <f>Calculations!T99</f>
        <v>14.42550915260467</v>
      </c>
      <c r="R129" s="49">
        <f>Calculations!M99</f>
        <v>0.24082100000000001</v>
      </c>
      <c r="S129" s="49">
        <f>Calculations!R99</f>
        <v>7.9029738581395499</v>
      </c>
      <c r="T129" s="27" t="s">
        <v>51</v>
      </c>
      <c r="U129" s="48" t="s">
        <v>693</v>
      </c>
      <c r="V129" s="27" t="s">
        <v>666</v>
      </c>
      <c r="W129" s="25" t="s">
        <v>670</v>
      </c>
      <c r="X129" s="34" t="s">
        <v>675</v>
      </c>
      <c r="Y129" s="34" t="s">
        <v>700</v>
      </c>
      <c r="Z129" s="34"/>
      <c r="AA129" s="13"/>
    </row>
    <row r="130" spans="2:27" x14ac:dyDescent="0.2">
      <c r="B130" s="13" t="str">
        <f>Calculations!A100</f>
        <v>P098</v>
      </c>
      <c r="C130" s="13" t="str">
        <f>Calculations!B100</f>
        <v>Land off Railway Street</v>
      </c>
      <c r="D130" s="13" t="str">
        <f>Calculations!C100</f>
        <v>Residential</v>
      </c>
      <c r="E130" s="49">
        <f>Calculations!D100</f>
        <v>3.23933E-2</v>
      </c>
      <c r="F130" s="49">
        <f>Calculations!H100</f>
        <v>3.23933E-2</v>
      </c>
      <c r="G130" s="49">
        <f>Calculations!L100</f>
        <v>100</v>
      </c>
      <c r="H130" s="49">
        <f>Calculations!G100</f>
        <v>0</v>
      </c>
      <c r="I130" s="49">
        <f>Calculations!K100</f>
        <v>0</v>
      </c>
      <c r="J130" s="49">
        <f>Calculations!F100</f>
        <v>0</v>
      </c>
      <c r="K130" s="49">
        <f>Calculations!J100</f>
        <v>0</v>
      </c>
      <c r="L130" s="49">
        <f>Calculations!E100</f>
        <v>0</v>
      </c>
      <c r="M130" s="49">
        <f>Calculations!I100</f>
        <v>0</v>
      </c>
      <c r="N130" s="49">
        <f>Calculations!Q100</f>
        <v>1.0280000000000001E-3</v>
      </c>
      <c r="O130" s="49">
        <f>Calculations!V100</f>
        <v>3.1734957537515478</v>
      </c>
      <c r="P130" s="49">
        <f>Calculations!O100</f>
        <v>0</v>
      </c>
      <c r="Q130" s="49">
        <f>Calculations!T100</f>
        <v>0</v>
      </c>
      <c r="R130" s="49">
        <f>Calculations!M100</f>
        <v>0</v>
      </c>
      <c r="S130" s="49">
        <f>Calculations!R100</f>
        <v>0</v>
      </c>
      <c r="T130" s="27" t="s">
        <v>669</v>
      </c>
      <c r="U130" s="27" t="s">
        <v>692</v>
      </c>
      <c r="V130" s="27" t="s">
        <v>666</v>
      </c>
      <c r="W130" s="25" t="s">
        <v>676</v>
      </c>
      <c r="X130" s="34" t="s">
        <v>677</v>
      </c>
      <c r="Y130" s="34" t="s">
        <v>683</v>
      </c>
      <c r="Z130" s="34"/>
      <c r="AA130" s="13"/>
    </row>
    <row r="131" spans="2:27" x14ac:dyDescent="0.2">
      <c r="B131" s="13" t="str">
        <f>Calculations!A101</f>
        <v>P099</v>
      </c>
      <c r="C131" s="13" t="str">
        <f>Calculations!B101</f>
        <v>Land off Coronation Road</v>
      </c>
      <c r="D131" s="13" t="str">
        <f>Calculations!C101</f>
        <v>Residential</v>
      </c>
      <c r="E131" s="49">
        <f>Calculations!D101</f>
        <v>0.46567599999999998</v>
      </c>
      <c r="F131" s="49">
        <f>Calculations!H101</f>
        <v>0.46567599999999998</v>
      </c>
      <c r="G131" s="49">
        <f>Calculations!L101</f>
        <v>100</v>
      </c>
      <c r="H131" s="49">
        <f>Calculations!G101</f>
        <v>0</v>
      </c>
      <c r="I131" s="49">
        <f>Calculations!K101</f>
        <v>0</v>
      </c>
      <c r="J131" s="49">
        <f>Calculations!F101</f>
        <v>0</v>
      </c>
      <c r="K131" s="49">
        <f>Calculations!J101</f>
        <v>0</v>
      </c>
      <c r="L131" s="49">
        <f>Calculations!E101</f>
        <v>0</v>
      </c>
      <c r="M131" s="49">
        <f>Calculations!I101</f>
        <v>0</v>
      </c>
      <c r="N131" s="49">
        <f>Calculations!Q101</f>
        <v>3.7781949999999998E-3</v>
      </c>
      <c r="O131" s="49">
        <f>Calculations!V101</f>
        <v>0.81133556378254412</v>
      </c>
      <c r="P131" s="49">
        <f>Calculations!O101</f>
        <v>1.050425E-3</v>
      </c>
      <c r="Q131" s="49">
        <f>Calculations!T101</f>
        <v>0.22556992415327395</v>
      </c>
      <c r="R131" s="49">
        <f>Calculations!M101</f>
        <v>1.4468200000000001E-4</v>
      </c>
      <c r="S131" s="49">
        <f>Calculations!R101</f>
        <v>3.1069241275049612E-2</v>
      </c>
      <c r="T131" s="27" t="s">
        <v>669</v>
      </c>
      <c r="U131" s="27" t="s">
        <v>692</v>
      </c>
      <c r="V131" s="27" t="s">
        <v>666</v>
      </c>
      <c r="W131" s="25" t="s">
        <v>676</v>
      </c>
      <c r="X131" s="34" t="s">
        <v>677</v>
      </c>
      <c r="Y131" s="34" t="s">
        <v>683</v>
      </c>
      <c r="Z131" s="34"/>
      <c r="AA131" s="13"/>
    </row>
    <row r="132" spans="2:27" x14ac:dyDescent="0.2">
      <c r="B132" s="13" t="str">
        <f>Calculations!A102</f>
        <v>P100</v>
      </c>
      <c r="C132" s="13" t="str">
        <f>Calculations!B102</f>
        <v>Land north of Red Lion Street Car Park</v>
      </c>
      <c r="D132" s="13" t="str">
        <f>Calculations!C102</f>
        <v>Residential</v>
      </c>
      <c r="E132" s="49">
        <f>Calculations!D102</f>
        <v>0.50312100000000004</v>
      </c>
      <c r="F132" s="49">
        <f>Calculations!H102</f>
        <v>0.50312100000000004</v>
      </c>
      <c r="G132" s="49">
        <f>Calculations!L102</f>
        <v>100</v>
      </c>
      <c r="H132" s="49">
        <f>Calculations!G102</f>
        <v>0</v>
      </c>
      <c r="I132" s="49">
        <f>Calculations!K102</f>
        <v>0</v>
      </c>
      <c r="J132" s="49">
        <f>Calculations!F102</f>
        <v>0</v>
      </c>
      <c r="K132" s="49">
        <f>Calculations!J102</f>
        <v>0</v>
      </c>
      <c r="L132" s="49">
        <f>Calculations!E102</f>
        <v>0</v>
      </c>
      <c r="M132" s="49">
        <f>Calculations!I102</f>
        <v>0</v>
      </c>
      <c r="N132" s="49">
        <f>Calculations!Q102</f>
        <v>5.0927200000000002E-3</v>
      </c>
      <c r="O132" s="49">
        <f>Calculations!V102</f>
        <v>1.0122256872601223</v>
      </c>
      <c r="P132" s="49">
        <f>Calculations!O102</f>
        <v>0</v>
      </c>
      <c r="Q132" s="49">
        <f>Calculations!T102</f>
        <v>0</v>
      </c>
      <c r="R132" s="49">
        <f>Calculations!M102</f>
        <v>0</v>
      </c>
      <c r="S132" s="49">
        <f>Calculations!R102</f>
        <v>0</v>
      </c>
      <c r="T132" s="27" t="s">
        <v>669</v>
      </c>
      <c r="U132" s="27" t="s">
        <v>692</v>
      </c>
      <c r="V132" s="27" t="s">
        <v>666</v>
      </c>
      <c r="W132" s="25" t="s">
        <v>676</v>
      </c>
      <c r="X132" s="34" t="s">
        <v>677</v>
      </c>
      <c r="Y132" s="34" t="s">
        <v>683</v>
      </c>
      <c r="Z132" s="34"/>
      <c r="AA132" s="13"/>
    </row>
    <row r="133" spans="2:27" x14ac:dyDescent="0.2">
      <c r="B133" s="13" t="str">
        <f>Calculations!A103</f>
        <v>P101</v>
      </c>
      <c r="C133" s="13" t="str">
        <f>Calculations!B103</f>
        <v>Land at Tyseley Grove</v>
      </c>
      <c r="D133" s="13" t="str">
        <f>Calculations!C103</f>
        <v>Residential</v>
      </c>
      <c r="E133" s="49">
        <f>Calculations!D103</f>
        <v>0.156828</v>
      </c>
      <c r="F133" s="49">
        <f>Calculations!H103</f>
        <v>0.156828</v>
      </c>
      <c r="G133" s="49">
        <f>Calculations!L103</f>
        <v>100</v>
      </c>
      <c r="H133" s="49">
        <f>Calculations!G103</f>
        <v>0</v>
      </c>
      <c r="I133" s="49">
        <f>Calculations!K103</f>
        <v>0</v>
      </c>
      <c r="J133" s="49">
        <f>Calculations!F103</f>
        <v>0</v>
      </c>
      <c r="K133" s="49">
        <f>Calculations!J103</f>
        <v>0</v>
      </c>
      <c r="L133" s="49">
        <f>Calculations!E103</f>
        <v>0</v>
      </c>
      <c r="M133" s="49">
        <f>Calculations!I103</f>
        <v>0</v>
      </c>
      <c r="N133" s="49">
        <f>Calculations!Q103</f>
        <v>0</v>
      </c>
      <c r="O133" s="49">
        <f>Calculations!V103</f>
        <v>0</v>
      </c>
      <c r="P133" s="49">
        <f>Calculations!O103</f>
        <v>0</v>
      </c>
      <c r="Q133" s="49">
        <f>Calculations!T103</f>
        <v>0</v>
      </c>
      <c r="R133" s="49">
        <f>Calculations!M103</f>
        <v>0</v>
      </c>
      <c r="S133" s="49">
        <f>Calculations!R103</f>
        <v>0</v>
      </c>
      <c r="T133" s="27" t="s">
        <v>669</v>
      </c>
      <c r="U133" s="27" t="s">
        <v>692</v>
      </c>
      <c r="V133" s="27" t="s">
        <v>666</v>
      </c>
      <c r="W133" s="25" t="s">
        <v>678</v>
      </c>
      <c r="X133" s="34" t="s">
        <v>679</v>
      </c>
      <c r="Y133" s="34" t="s">
        <v>684</v>
      </c>
      <c r="Z133" s="34"/>
      <c r="AA133" s="13"/>
    </row>
    <row r="134" spans="2:27" ht="38.25" x14ac:dyDescent="0.2">
      <c r="B134" s="13" t="str">
        <f>Calculations!A104</f>
        <v>P102</v>
      </c>
      <c r="C134" s="13" t="str">
        <f>Calculations!B104</f>
        <v>Land adjacent to 11 Osbourne Terrace</v>
      </c>
      <c r="D134" s="13" t="str">
        <f>Calculations!C104</f>
        <v>Residential</v>
      </c>
      <c r="E134" s="49">
        <f>Calculations!D104</f>
        <v>0.28041700000000003</v>
      </c>
      <c r="F134" s="49">
        <f>Calculations!H104</f>
        <v>0.28041700000000003</v>
      </c>
      <c r="G134" s="49">
        <f>Calculations!L104</f>
        <v>100</v>
      </c>
      <c r="H134" s="49">
        <f>Calculations!G104</f>
        <v>0</v>
      </c>
      <c r="I134" s="49">
        <f>Calculations!K104</f>
        <v>0</v>
      </c>
      <c r="J134" s="49">
        <f>Calculations!F104</f>
        <v>0</v>
      </c>
      <c r="K134" s="49">
        <f>Calculations!J104</f>
        <v>0</v>
      </c>
      <c r="L134" s="49">
        <f>Calculations!E104</f>
        <v>0</v>
      </c>
      <c r="M134" s="49">
        <f>Calculations!I104</f>
        <v>0</v>
      </c>
      <c r="N134" s="49">
        <f>Calculations!Q104</f>
        <v>5.7880800000000003E-2</v>
      </c>
      <c r="O134" s="49">
        <f>Calculations!V104</f>
        <v>20.640973978039849</v>
      </c>
      <c r="P134" s="49">
        <f>Calculations!O104</f>
        <v>3.1738300000000004E-2</v>
      </c>
      <c r="Q134" s="49">
        <f>Calculations!T104</f>
        <v>11.318251033282575</v>
      </c>
      <c r="R134" s="49">
        <f>Calculations!M104</f>
        <v>2.0058200000000002E-2</v>
      </c>
      <c r="S134" s="49">
        <f>Calculations!R104</f>
        <v>7.1529900113045928</v>
      </c>
      <c r="T134" s="27" t="s">
        <v>51</v>
      </c>
      <c r="U134" s="27" t="s">
        <v>692</v>
      </c>
      <c r="V134" s="27" t="s">
        <v>666</v>
      </c>
      <c r="W134" s="25" t="s">
        <v>670</v>
      </c>
      <c r="X134" s="34" t="s">
        <v>675</v>
      </c>
      <c r="Y134" s="34" t="s">
        <v>700</v>
      </c>
      <c r="Z134" s="34"/>
      <c r="AA134" s="13"/>
    </row>
    <row r="135" spans="2:27" x14ac:dyDescent="0.2">
      <c r="B135" s="13" t="str">
        <f>Calculations!A105</f>
        <v>P103</v>
      </c>
      <c r="C135" s="13" t="str">
        <f>Calculations!B105</f>
        <v>Land to rear of Osbourne Terrace</v>
      </c>
      <c r="D135" s="13" t="str">
        <f>Calculations!C105</f>
        <v>Residential</v>
      </c>
      <c r="E135" s="49">
        <f>Calculations!D105</f>
        <v>3.7514400000000001</v>
      </c>
      <c r="F135" s="49">
        <f>Calculations!H105</f>
        <v>3.7514400000000001</v>
      </c>
      <c r="G135" s="49">
        <f>Calculations!L105</f>
        <v>100</v>
      </c>
      <c r="H135" s="49">
        <f>Calculations!G105</f>
        <v>0</v>
      </c>
      <c r="I135" s="49">
        <f>Calculations!K105</f>
        <v>0</v>
      </c>
      <c r="J135" s="49">
        <f>Calculations!F105</f>
        <v>0</v>
      </c>
      <c r="K135" s="49">
        <f>Calculations!J105</f>
        <v>0</v>
      </c>
      <c r="L135" s="49">
        <f>Calculations!E105</f>
        <v>0</v>
      </c>
      <c r="M135" s="49">
        <f>Calculations!I105</f>
        <v>0</v>
      </c>
      <c r="N135" s="49">
        <f>Calculations!Q105</f>
        <v>2.0733449000000001E-2</v>
      </c>
      <c r="O135" s="49">
        <f>Calculations!V105</f>
        <v>0.55267974431151778</v>
      </c>
      <c r="P135" s="49">
        <f>Calculations!O105</f>
        <v>7.9544900000000005E-4</v>
      </c>
      <c r="Q135" s="49">
        <f>Calculations!T105</f>
        <v>2.1203831062205448E-2</v>
      </c>
      <c r="R135" s="49">
        <f>Calculations!M105</f>
        <v>0</v>
      </c>
      <c r="S135" s="49">
        <f>Calculations!R105</f>
        <v>0</v>
      </c>
      <c r="T135" s="27" t="s">
        <v>669</v>
      </c>
      <c r="U135" s="27" t="s">
        <v>692</v>
      </c>
      <c r="V135" s="27" t="s">
        <v>666</v>
      </c>
      <c r="W135" s="25" t="s">
        <v>676</v>
      </c>
      <c r="X135" s="34" t="s">
        <v>677</v>
      </c>
      <c r="Y135" s="34" t="s">
        <v>683</v>
      </c>
      <c r="Z135" s="34"/>
      <c r="AA135" s="13"/>
    </row>
    <row r="136" spans="2:27" x14ac:dyDescent="0.2">
      <c r="B136" s="13" t="str">
        <f>Calculations!A106</f>
        <v>P104</v>
      </c>
      <c r="C136" s="13" t="str">
        <f>Calculations!B106</f>
        <v>Land at Oaklands</v>
      </c>
      <c r="D136" s="13" t="str">
        <f>Calculations!C106</f>
        <v>Residential</v>
      </c>
      <c r="E136" s="49">
        <f>Calculations!D106</f>
        <v>2.98278</v>
      </c>
      <c r="F136" s="49">
        <f>Calculations!H106</f>
        <v>2.98278</v>
      </c>
      <c r="G136" s="49">
        <f>Calculations!L106</f>
        <v>100</v>
      </c>
      <c r="H136" s="49">
        <f>Calculations!G106</f>
        <v>0</v>
      </c>
      <c r="I136" s="49">
        <f>Calculations!K106</f>
        <v>0</v>
      </c>
      <c r="J136" s="49">
        <f>Calculations!F106</f>
        <v>0</v>
      </c>
      <c r="K136" s="49">
        <f>Calculations!J106</f>
        <v>0</v>
      </c>
      <c r="L136" s="49">
        <f>Calculations!E106</f>
        <v>0</v>
      </c>
      <c r="M136" s="49">
        <f>Calculations!I106</f>
        <v>0</v>
      </c>
      <c r="N136" s="49">
        <f>Calculations!Q106</f>
        <v>2.4535499999999998E-2</v>
      </c>
      <c r="O136" s="49">
        <f>Calculations!V106</f>
        <v>0.82257156075875515</v>
      </c>
      <c r="P136" s="49">
        <f>Calculations!O106</f>
        <v>0</v>
      </c>
      <c r="Q136" s="49">
        <f>Calculations!T106</f>
        <v>0</v>
      </c>
      <c r="R136" s="49">
        <f>Calculations!M106</f>
        <v>0</v>
      </c>
      <c r="S136" s="49">
        <f>Calculations!R106</f>
        <v>0</v>
      </c>
      <c r="T136" s="27" t="s">
        <v>669</v>
      </c>
      <c r="U136" s="27" t="s">
        <v>692</v>
      </c>
      <c r="V136" s="27" t="s">
        <v>666</v>
      </c>
      <c r="W136" s="25" t="s">
        <v>676</v>
      </c>
      <c r="X136" s="34" t="s">
        <v>677</v>
      </c>
      <c r="Y136" s="34" t="s">
        <v>683</v>
      </c>
      <c r="Z136" s="34"/>
      <c r="AA136" s="13"/>
    </row>
    <row r="137" spans="2:27" x14ac:dyDescent="0.2">
      <c r="B137" s="13" t="str">
        <f>Calculations!A107</f>
        <v>P105</v>
      </c>
      <c r="C137" s="13" t="str">
        <f>Calculations!B107</f>
        <v>Land off Halifax Road (Site A)</v>
      </c>
      <c r="D137" s="13" t="str">
        <f>Calculations!C107</f>
        <v>Residential</v>
      </c>
      <c r="E137" s="49">
        <f>Calculations!D107</f>
        <v>6.5913000000000004</v>
      </c>
      <c r="F137" s="49">
        <f>Calculations!H107</f>
        <v>6.5913000000000004</v>
      </c>
      <c r="G137" s="49">
        <f>Calculations!L107</f>
        <v>100</v>
      </c>
      <c r="H137" s="49">
        <f>Calculations!G107</f>
        <v>0</v>
      </c>
      <c r="I137" s="49">
        <f>Calculations!K107</f>
        <v>0</v>
      </c>
      <c r="J137" s="49">
        <f>Calculations!F107</f>
        <v>0</v>
      </c>
      <c r="K137" s="49">
        <f>Calculations!J107</f>
        <v>0</v>
      </c>
      <c r="L137" s="49">
        <f>Calculations!E107</f>
        <v>0</v>
      </c>
      <c r="M137" s="49">
        <f>Calculations!I107</f>
        <v>0</v>
      </c>
      <c r="N137" s="49">
        <f>Calculations!Q107</f>
        <v>0.11168270000000001</v>
      </c>
      <c r="O137" s="49">
        <f>Calculations!V107</f>
        <v>1.694395642741189</v>
      </c>
      <c r="P137" s="49">
        <f>Calculations!O107</f>
        <v>2.2201700000000001E-2</v>
      </c>
      <c r="Q137" s="49">
        <f>Calculations!T107</f>
        <v>0.33683340160514619</v>
      </c>
      <c r="R137" s="49">
        <f>Calculations!M107</f>
        <v>0</v>
      </c>
      <c r="S137" s="49">
        <f>Calculations!R107</f>
        <v>0</v>
      </c>
      <c r="T137" s="27" t="s">
        <v>669</v>
      </c>
      <c r="U137" s="27" t="s">
        <v>692</v>
      </c>
      <c r="V137" s="27" t="s">
        <v>666</v>
      </c>
      <c r="W137" s="25" t="s">
        <v>676</v>
      </c>
      <c r="X137" s="34" t="s">
        <v>677</v>
      </c>
      <c r="Y137" s="34" t="s">
        <v>683</v>
      </c>
      <c r="Z137" s="34"/>
      <c r="AA137" s="13"/>
    </row>
    <row r="138" spans="2:27" ht="38.25" x14ac:dyDescent="0.2">
      <c r="B138" s="13" t="str">
        <f>Calculations!A108</f>
        <v>P106</v>
      </c>
      <c r="C138" s="13" t="str">
        <f>Calculations!B108</f>
        <v>Land off Borrowdale Drive</v>
      </c>
      <c r="D138" s="13" t="str">
        <f>Calculations!C108</f>
        <v>Open Space</v>
      </c>
      <c r="E138" s="49">
        <f>Calculations!D108</f>
        <v>1.2729200000000001</v>
      </c>
      <c r="F138" s="49">
        <f>Calculations!H108</f>
        <v>1.125717081746</v>
      </c>
      <c r="G138" s="49">
        <f>Calculations!L108</f>
        <v>88.435807572039096</v>
      </c>
      <c r="H138" s="49">
        <f>Calculations!G108</f>
        <v>0</v>
      </c>
      <c r="I138" s="49">
        <f>Calculations!K108</f>
        <v>0</v>
      </c>
      <c r="J138" s="49">
        <f>Calculations!F108</f>
        <v>0</v>
      </c>
      <c r="K138" s="49">
        <f>Calculations!J108</f>
        <v>0</v>
      </c>
      <c r="L138" s="49">
        <f>Calculations!E108</f>
        <v>0.147202918254</v>
      </c>
      <c r="M138" s="49">
        <f>Calculations!I108</f>
        <v>11.564192427960908</v>
      </c>
      <c r="N138" s="49">
        <f>Calculations!Q108</f>
        <v>7.5503199999999993E-2</v>
      </c>
      <c r="O138" s="49">
        <f>Calculations!V108</f>
        <v>5.9314960877352849</v>
      </c>
      <c r="P138" s="49">
        <f>Calculations!O108</f>
        <v>2.9376300000000001E-2</v>
      </c>
      <c r="Q138" s="49">
        <f>Calculations!T108</f>
        <v>2.3077883920434905</v>
      </c>
      <c r="R138" s="49">
        <f>Calculations!M108</f>
        <v>0</v>
      </c>
      <c r="S138" s="49">
        <f>Calculations!R108</f>
        <v>0</v>
      </c>
      <c r="T138" s="27" t="s">
        <v>669</v>
      </c>
      <c r="U138" s="48" t="s">
        <v>694</v>
      </c>
      <c r="V138" s="27" t="s">
        <v>668</v>
      </c>
      <c r="W138" s="25" t="s">
        <v>676</v>
      </c>
      <c r="X138" s="34" t="s">
        <v>696</v>
      </c>
      <c r="Y138" s="34" t="s">
        <v>683</v>
      </c>
      <c r="Z138" s="34"/>
      <c r="AA138" s="13"/>
    </row>
    <row r="139" spans="2:27" x14ac:dyDescent="0.2">
      <c r="B139" s="13" t="str">
        <f>Calculations!A109</f>
        <v>P107</v>
      </c>
      <c r="C139" s="13" t="str">
        <f>Calculations!B109</f>
        <v>Land adjacent to 71 Mansfield Crescent</v>
      </c>
      <c r="D139" s="13" t="str">
        <f>Calculations!C109</f>
        <v>Residential</v>
      </c>
      <c r="E139" s="49">
        <f>Calculations!D109</f>
        <v>7.6065800000000003E-2</v>
      </c>
      <c r="F139" s="49">
        <f>Calculations!H109</f>
        <v>7.6065800000000003E-2</v>
      </c>
      <c r="G139" s="49">
        <f>Calculations!L109</f>
        <v>100</v>
      </c>
      <c r="H139" s="49">
        <f>Calculations!G109</f>
        <v>0</v>
      </c>
      <c r="I139" s="49">
        <f>Calculations!K109</f>
        <v>0</v>
      </c>
      <c r="J139" s="49">
        <f>Calculations!F109</f>
        <v>0</v>
      </c>
      <c r="K139" s="49">
        <f>Calculations!J109</f>
        <v>0</v>
      </c>
      <c r="L139" s="49">
        <f>Calculations!E109</f>
        <v>0</v>
      </c>
      <c r="M139" s="49">
        <f>Calculations!I109</f>
        <v>0</v>
      </c>
      <c r="N139" s="49">
        <f>Calculations!Q109</f>
        <v>0</v>
      </c>
      <c r="O139" s="49">
        <f>Calculations!V109</f>
        <v>0</v>
      </c>
      <c r="P139" s="49">
        <f>Calculations!O109</f>
        <v>0</v>
      </c>
      <c r="Q139" s="49">
        <f>Calculations!T109</f>
        <v>0</v>
      </c>
      <c r="R139" s="49">
        <f>Calculations!M109</f>
        <v>0</v>
      </c>
      <c r="S139" s="49">
        <f>Calculations!R109</f>
        <v>0</v>
      </c>
      <c r="T139" s="27" t="s">
        <v>669</v>
      </c>
      <c r="U139" s="27" t="s">
        <v>692</v>
      </c>
      <c r="V139" s="27" t="s">
        <v>666</v>
      </c>
      <c r="W139" s="25" t="s">
        <v>678</v>
      </c>
      <c r="X139" s="34" t="s">
        <v>679</v>
      </c>
      <c r="Y139" s="34" t="s">
        <v>684</v>
      </c>
      <c r="Z139" s="34"/>
      <c r="AA139" s="13"/>
    </row>
    <row r="140" spans="2:27" ht="25.5" x14ac:dyDescent="0.2">
      <c r="B140" s="13" t="str">
        <f>Calculations!A110</f>
        <v>P108</v>
      </c>
      <c r="C140" s="13" t="str">
        <f>Calculations!B110</f>
        <v>Land south of Brookfield Way</v>
      </c>
      <c r="D140" s="13" t="str">
        <f>Calculations!C110</f>
        <v>Residential</v>
      </c>
      <c r="E140" s="49">
        <f>Calculations!D110</f>
        <v>3.6816</v>
      </c>
      <c r="F140" s="49">
        <f>Calculations!H110</f>
        <v>0.75345268701469958</v>
      </c>
      <c r="G140" s="49">
        <f>Calculations!L110</f>
        <v>20.465359816783451</v>
      </c>
      <c r="H140" s="49">
        <f>Calculations!G110</f>
        <v>2.5963940854700001</v>
      </c>
      <c r="I140" s="49">
        <f>Calculations!K110</f>
        <v>70.523524703118213</v>
      </c>
      <c r="J140" s="49">
        <f>Calculations!F110</f>
        <v>0.24417073292899999</v>
      </c>
      <c r="K140" s="49">
        <f>Calculations!J110</f>
        <v>6.6321907031996963</v>
      </c>
      <c r="L140" s="49">
        <f>Calculations!E110</f>
        <v>8.7582494586300005E-2</v>
      </c>
      <c r="M140" s="49">
        <f>Calculations!I110</f>
        <v>2.3789247768986312</v>
      </c>
      <c r="N140" s="49">
        <f>Calculations!Q110</f>
        <v>1.7508880000000002</v>
      </c>
      <c r="O140" s="49">
        <f>Calculations!V110</f>
        <v>47.557800956106043</v>
      </c>
      <c r="P140" s="49">
        <f>Calculations!O110</f>
        <v>0.30049800000000004</v>
      </c>
      <c r="Q140" s="49">
        <f>Calculations!T110</f>
        <v>8.1621577574967414</v>
      </c>
      <c r="R140" s="49">
        <f>Calculations!M110</f>
        <v>0.142654</v>
      </c>
      <c r="S140" s="49">
        <f>Calculations!R110</f>
        <v>3.8747827031725337</v>
      </c>
      <c r="T140" s="27" t="s">
        <v>669</v>
      </c>
      <c r="U140" s="48" t="s">
        <v>691</v>
      </c>
      <c r="V140" s="27" t="s">
        <v>666</v>
      </c>
      <c r="W140" s="25" t="s">
        <v>673</v>
      </c>
      <c r="X140" s="34" t="s">
        <v>674</v>
      </c>
      <c r="Y140" s="34" t="s">
        <v>682</v>
      </c>
      <c r="Z140" s="34"/>
      <c r="AA140" s="13"/>
    </row>
    <row r="141" spans="2:27" ht="38.25" x14ac:dyDescent="0.2">
      <c r="B141" s="13" t="str">
        <f>Calculations!A111</f>
        <v>P109</v>
      </c>
      <c r="C141" s="13" t="str">
        <f>Calculations!B111</f>
        <v>Part Grains Barn Farm</v>
      </c>
      <c r="D141" s="13" t="str">
        <f>Calculations!C111</f>
        <v>Residential</v>
      </c>
      <c r="E141" s="49">
        <f>Calculations!D111</f>
        <v>1.54745</v>
      </c>
      <c r="F141" s="49">
        <f>Calculations!H111</f>
        <v>1.54745</v>
      </c>
      <c r="G141" s="49">
        <f>Calculations!L111</f>
        <v>100</v>
      </c>
      <c r="H141" s="49">
        <f>Calculations!G111</f>
        <v>0</v>
      </c>
      <c r="I141" s="49">
        <f>Calculations!K111</f>
        <v>0</v>
      </c>
      <c r="J141" s="49">
        <f>Calculations!F111</f>
        <v>0</v>
      </c>
      <c r="K141" s="49">
        <f>Calculations!J111</f>
        <v>0</v>
      </c>
      <c r="L141" s="49">
        <f>Calculations!E111</f>
        <v>0</v>
      </c>
      <c r="M141" s="49">
        <f>Calculations!I111</f>
        <v>0</v>
      </c>
      <c r="N141" s="49">
        <f>Calculations!Q111</f>
        <v>0.73618500000000009</v>
      </c>
      <c r="O141" s="49">
        <f>Calculations!V111</f>
        <v>47.574073475718123</v>
      </c>
      <c r="P141" s="49">
        <f>Calculations!O111</f>
        <v>0.57472600000000007</v>
      </c>
      <c r="Q141" s="49">
        <f>Calculations!T111</f>
        <v>37.140198390901162</v>
      </c>
      <c r="R141" s="49">
        <f>Calculations!M111</f>
        <v>0.44493700000000003</v>
      </c>
      <c r="S141" s="49">
        <f>Calculations!R111</f>
        <v>28.752916087757281</v>
      </c>
      <c r="T141" s="27" t="s">
        <v>51</v>
      </c>
      <c r="U141" s="27" t="s">
        <v>692</v>
      </c>
      <c r="V141" s="27" t="s">
        <v>666</v>
      </c>
      <c r="W141" s="25" t="s">
        <v>670</v>
      </c>
      <c r="X141" s="34" t="s">
        <v>675</v>
      </c>
      <c r="Y141" s="34" t="s">
        <v>700</v>
      </c>
      <c r="Z141" s="34"/>
      <c r="AA141" s="13"/>
    </row>
    <row r="142" spans="2:27" x14ac:dyDescent="0.2">
      <c r="B142" s="13" t="str">
        <f>Calculations!A112</f>
        <v>P110</v>
      </c>
      <c r="C142" s="13" t="str">
        <f>Calculations!B112</f>
        <v>Land at Hollin Hall Farm</v>
      </c>
      <c r="D142" s="13" t="str">
        <f>Calculations!C112</f>
        <v>Residential</v>
      </c>
      <c r="E142" s="49">
        <f>Calculations!D112</f>
        <v>0.50798500000000002</v>
      </c>
      <c r="F142" s="49">
        <f>Calculations!H112</f>
        <v>0.50798500000000002</v>
      </c>
      <c r="G142" s="49">
        <f>Calculations!L112</f>
        <v>100</v>
      </c>
      <c r="H142" s="49">
        <f>Calculations!G112</f>
        <v>0</v>
      </c>
      <c r="I142" s="49">
        <f>Calculations!K112</f>
        <v>0</v>
      </c>
      <c r="J142" s="49">
        <f>Calculations!F112</f>
        <v>0</v>
      </c>
      <c r="K142" s="49">
        <f>Calculations!J112</f>
        <v>0</v>
      </c>
      <c r="L142" s="49">
        <f>Calculations!E112</f>
        <v>0</v>
      </c>
      <c r="M142" s="49">
        <f>Calculations!I112</f>
        <v>0</v>
      </c>
      <c r="N142" s="49">
        <f>Calculations!Q112</f>
        <v>1.02612E-2</v>
      </c>
      <c r="O142" s="49">
        <f>Calculations!V112</f>
        <v>2.0199809049479804</v>
      </c>
      <c r="P142" s="49">
        <f>Calculations!O112</f>
        <v>0</v>
      </c>
      <c r="Q142" s="49">
        <f>Calculations!T112</f>
        <v>0</v>
      </c>
      <c r="R142" s="49">
        <f>Calculations!M112</f>
        <v>0</v>
      </c>
      <c r="S142" s="49">
        <f>Calculations!R112</f>
        <v>0</v>
      </c>
      <c r="T142" s="27" t="s">
        <v>669</v>
      </c>
      <c r="U142" s="27" t="s">
        <v>692</v>
      </c>
      <c r="V142" s="27" t="s">
        <v>666</v>
      </c>
      <c r="W142" s="25" t="s">
        <v>676</v>
      </c>
      <c r="X142" s="34" t="s">
        <v>677</v>
      </c>
      <c r="Y142" s="34" t="s">
        <v>683</v>
      </c>
      <c r="Z142" s="34"/>
      <c r="AA142" s="13"/>
    </row>
    <row r="143" spans="2:27" x14ac:dyDescent="0.2">
      <c r="B143" s="13" t="str">
        <f>Calculations!A113</f>
        <v>P111</v>
      </c>
      <c r="C143" s="13" t="str">
        <f>Calculations!B113</f>
        <v>Sports field adjacent to former Nelson and Colne College</v>
      </c>
      <c r="D143" s="13" t="str">
        <f>Calculations!C113</f>
        <v>Open Space</v>
      </c>
      <c r="E143" s="49">
        <f>Calculations!D113</f>
        <v>2.6888299999999998</v>
      </c>
      <c r="F143" s="49">
        <f>Calculations!H113</f>
        <v>2.6888299999999998</v>
      </c>
      <c r="G143" s="49">
        <f>Calculations!L113</f>
        <v>100</v>
      </c>
      <c r="H143" s="49">
        <f>Calculations!G113</f>
        <v>0</v>
      </c>
      <c r="I143" s="49">
        <f>Calculations!K113</f>
        <v>0</v>
      </c>
      <c r="J143" s="49">
        <f>Calculations!F113</f>
        <v>0</v>
      </c>
      <c r="K143" s="49">
        <f>Calculations!J113</f>
        <v>0</v>
      </c>
      <c r="L143" s="49">
        <f>Calculations!E113</f>
        <v>0</v>
      </c>
      <c r="M143" s="49">
        <f>Calculations!I113</f>
        <v>0</v>
      </c>
      <c r="N143" s="49">
        <f>Calculations!Q113</f>
        <v>1.5573099999999999E-2</v>
      </c>
      <c r="O143" s="49">
        <f>Calculations!V113</f>
        <v>0.57917756050029201</v>
      </c>
      <c r="P143" s="49">
        <f>Calculations!O113</f>
        <v>0</v>
      </c>
      <c r="Q143" s="49">
        <f>Calculations!T113</f>
        <v>0</v>
      </c>
      <c r="R143" s="49">
        <f>Calculations!M113</f>
        <v>0</v>
      </c>
      <c r="S143" s="49">
        <f>Calculations!R113</f>
        <v>0</v>
      </c>
      <c r="T143" s="27" t="s">
        <v>669</v>
      </c>
      <c r="U143" s="27" t="s">
        <v>692</v>
      </c>
      <c r="V143" s="27" t="s">
        <v>668</v>
      </c>
      <c r="W143" s="25" t="s">
        <v>678</v>
      </c>
      <c r="X143" s="34" t="s">
        <v>679</v>
      </c>
      <c r="Y143" s="34" t="s">
        <v>684</v>
      </c>
      <c r="Z143" s="34"/>
      <c r="AA143" s="13"/>
    </row>
    <row r="144" spans="2:27" ht="38.25" x14ac:dyDescent="0.2">
      <c r="B144" s="13" t="str">
        <f>Calculations!A114</f>
        <v>P112</v>
      </c>
      <c r="C144" s="13" t="str">
        <f>Calculations!B114</f>
        <v>Land adjacent to 12 Wheatley Lane Road</v>
      </c>
      <c r="D144" s="13" t="str">
        <f>Calculations!C114</f>
        <v>Residential</v>
      </c>
      <c r="E144" s="49">
        <f>Calculations!D114</f>
        <v>0.31031500000000001</v>
      </c>
      <c r="F144" s="49">
        <f>Calculations!H114</f>
        <v>0.2340934600831</v>
      </c>
      <c r="G144" s="49">
        <f>Calculations!L114</f>
        <v>75.437365284662363</v>
      </c>
      <c r="H144" s="49">
        <f>Calculations!G114</f>
        <v>0</v>
      </c>
      <c r="I144" s="49">
        <f>Calculations!K114</f>
        <v>0</v>
      </c>
      <c r="J144" s="49">
        <f>Calculations!F114</f>
        <v>0</v>
      </c>
      <c r="K144" s="49">
        <f>Calculations!J114</f>
        <v>0</v>
      </c>
      <c r="L144" s="49">
        <f>Calculations!E114</f>
        <v>7.6221539916900005E-2</v>
      </c>
      <c r="M144" s="49">
        <f>Calculations!I114</f>
        <v>24.562634715337641</v>
      </c>
      <c r="N144" s="49">
        <f>Calculations!Q114</f>
        <v>5.837092E-2</v>
      </c>
      <c r="O144" s="49">
        <f>Calculations!V114</f>
        <v>18.810215426260413</v>
      </c>
      <c r="P144" s="49">
        <f>Calculations!O114</f>
        <v>4.9366449999999999E-2</v>
      </c>
      <c r="Q144" s="49">
        <f>Calculations!T114</f>
        <v>15.908496205468637</v>
      </c>
      <c r="R144" s="49">
        <f>Calculations!M114</f>
        <v>4.6771899999999998E-2</v>
      </c>
      <c r="S144" s="49">
        <f>Calculations!R114</f>
        <v>15.07239418010731</v>
      </c>
      <c r="T144" s="27" t="s">
        <v>51</v>
      </c>
      <c r="U144" s="48" t="s">
        <v>694</v>
      </c>
      <c r="V144" s="27" t="s">
        <v>666</v>
      </c>
      <c r="W144" s="25" t="s">
        <v>670</v>
      </c>
      <c r="X144" s="34" t="s">
        <v>671</v>
      </c>
      <c r="Y144" s="34" t="s">
        <v>700</v>
      </c>
      <c r="Z144" s="34"/>
      <c r="AA144" s="13"/>
    </row>
    <row r="145" spans="2:27" x14ac:dyDescent="0.2">
      <c r="B145" s="13" t="str">
        <f>Calculations!A115</f>
        <v>P113</v>
      </c>
      <c r="C145" s="13" t="str">
        <f>Calculations!B115</f>
        <v>Harrison Drive Recreation Ground</v>
      </c>
      <c r="D145" s="13" t="str">
        <f>Calculations!C115</f>
        <v>Open Space</v>
      </c>
      <c r="E145" s="49">
        <f>Calculations!D115</f>
        <v>2.7992400000000002</v>
      </c>
      <c r="F145" s="49">
        <f>Calculations!H115</f>
        <v>2.7992400000000002</v>
      </c>
      <c r="G145" s="49">
        <f>Calculations!L115</f>
        <v>100</v>
      </c>
      <c r="H145" s="49">
        <f>Calculations!G115</f>
        <v>0</v>
      </c>
      <c r="I145" s="49">
        <f>Calculations!K115</f>
        <v>0</v>
      </c>
      <c r="J145" s="49">
        <f>Calculations!F115</f>
        <v>0</v>
      </c>
      <c r="K145" s="49">
        <f>Calculations!J115</f>
        <v>0</v>
      </c>
      <c r="L145" s="49">
        <f>Calculations!E115</f>
        <v>0</v>
      </c>
      <c r="M145" s="49">
        <f>Calculations!I115</f>
        <v>0</v>
      </c>
      <c r="N145" s="49">
        <f>Calculations!Q115</f>
        <v>2.9918746E-2</v>
      </c>
      <c r="O145" s="49">
        <f>Calculations!V115</f>
        <v>1.068816750260785</v>
      </c>
      <c r="P145" s="49">
        <f>Calculations!O115</f>
        <v>4.337746E-3</v>
      </c>
      <c r="Q145" s="49">
        <f>Calculations!T115</f>
        <v>0.15496156099512723</v>
      </c>
      <c r="R145" s="49">
        <f>Calculations!M115</f>
        <v>4.03986E-4</v>
      </c>
      <c r="S145" s="49">
        <f>Calculations!R115</f>
        <v>1.4431988682642432E-2</v>
      </c>
      <c r="T145" s="27" t="s">
        <v>669</v>
      </c>
      <c r="U145" s="27" t="s">
        <v>692</v>
      </c>
      <c r="V145" s="27" t="s">
        <v>668</v>
      </c>
      <c r="W145" s="25" t="s">
        <v>678</v>
      </c>
      <c r="X145" s="34" t="s">
        <v>679</v>
      </c>
      <c r="Y145" s="34" t="s">
        <v>684</v>
      </c>
      <c r="Z145" s="34"/>
      <c r="AA145" s="13"/>
    </row>
    <row r="146" spans="2:27" x14ac:dyDescent="0.2">
      <c r="B146" s="13" t="str">
        <f>Calculations!A116</f>
        <v>P114</v>
      </c>
      <c r="C146" s="13" t="str">
        <f>Calculations!B116</f>
        <v>Land north of Sheridan Road</v>
      </c>
      <c r="D146" s="13" t="str">
        <f>Calculations!C116</f>
        <v>Residential</v>
      </c>
      <c r="E146" s="49">
        <f>Calculations!D116</f>
        <v>3.7139000000000002</v>
      </c>
      <c r="F146" s="49">
        <f>Calculations!H116</f>
        <v>3.7139000000000002</v>
      </c>
      <c r="G146" s="49">
        <f>Calculations!L116</f>
        <v>100</v>
      </c>
      <c r="H146" s="49">
        <f>Calculations!G116</f>
        <v>0</v>
      </c>
      <c r="I146" s="49">
        <f>Calculations!K116</f>
        <v>0</v>
      </c>
      <c r="J146" s="49">
        <f>Calculations!F116</f>
        <v>0</v>
      </c>
      <c r="K146" s="49">
        <f>Calculations!J116</f>
        <v>0</v>
      </c>
      <c r="L146" s="49">
        <f>Calculations!E116</f>
        <v>0</v>
      </c>
      <c r="M146" s="49">
        <f>Calculations!I116</f>
        <v>0</v>
      </c>
      <c r="N146" s="49">
        <f>Calculations!Q116</f>
        <v>8.5774200000000005E-3</v>
      </c>
      <c r="O146" s="49">
        <f>Calculations!V116</f>
        <v>0.23095452220038235</v>
      </c>
      <c r="P146" s="49">
        <f>Calculations!O116</f>
        <v>0</v>
      </c>
      <c r="Q146" s="49">
        <f>Calculations!T116</f>
        <v>0</v>
      </c>
      <c r="R146" s="49">
        <f>Calculations!M116</f>
        <v>0</v>
      </c>
      <c r="S146" s="49">
        <f>Calculations!R116</f>
        <v>0</v>
      </c>
      <c r="T146" s="27" t="s">
        <v>669</v>
      </c>
      <c r="U146" s="27" t="s">
        <v>692</v>
      </c>
      <c r="V146" s="27" t="s">
        <v>666</v>
      </c>
      <c r="W146" s="25" t="s">
        <v>676</v>
      </c>
      <c r="X146" s="34" t="s">
        <v>677</v>
      </c>
      <c r="Y146" s="34" t="s">
        <v>683</v>
      </c>
      <c r="Z146" s="34"/>
      <c r="AA146" s="13"/>
    </row>
    <row r="147" spans="2:27" ht="25.5" x14ac:dyDescent="0.2">
      <c r="B147" s="13" t="str">
        <f>Calculations!A117</f>
        <v>P115</v>
      </c>
      <c r="C147" s="13" t="str">
        <f>Calculations!B117</f>
        <v>Land off Carr Hall Road</v>
      </c>
      <c r="D147" s="13" t="str">
        <f>Calculations!C117</f>
        <v>Residential</v>
      </c>
      <c r="E147" s="49">
        <f>Calculations!D117</f>
        <v>2.2816100000000001</v>
      </c>
      <c r="F147" s="49">
        <f>Calculations!H117</f>
        <v>2.2232564160621999</v>
      </c>
      <c r="G147" s="49">
        <f>Calculations!L117</f>
        <v>97.442438280959493</v>
      </c>
      <c r="H147" s="49">
        <f>Calculations!G117</f>
        <v>0</v>
      </c>
      <c r="I147" s="49">
        <f>Calculations!K117</f>
        <v>0</v>
      </c>
      <c r="J147" s="49">
        <f>Calculations!F117</f>
        <v>0</v>
      </c>
      <c r="K147" s="49">
        <f>Calculations!J117</f>
        <v>0</v>
      </c>
      <c r="L147" s="49">
        <f>Calculations!E117</f>
        <v>5.8353583937799998E-2</v>
      </c>
      <c r="M147" s="49">
        <f>Calculations!I117</f>
        <v>2.557561719040502</v>
      </c>
      <c r="N147" s="49">
        <f>Calculations!Q117</f>
        <v>0.52376699999999998</v>
      </c>
      <c r="O147" s="49">
        <f>Calculations!V117</f>
        <v>22.956026665381021</v>
      </c>
      <c r="P147" s="49">
        <f>Calculations!O117</f>
        <v>0.19319999999999998</v>
      </c>
      <c r="Q147" s="49">
        <f>Calculations!T117</f>
        <v>8.4677048224718501</v>
      </c>
      <c r="R147" s="49">
        <f>Calculations!M117</f>
        <v>6.2399999999999997E-2</v>
      </c>
      <c r="S147" s="49">
        <f>Calculations!R117</f>
        <v>2.734910874338734</v>
      </c>
      <c r="T147" s="27" t="s">
        <v>669</v>
      </c>
      <c r="U147" s="48" t="s">
        <v>694</v>
      </c>
      <c r="V147" s="27" t="s">
        <v>666</v>
      </c>
      <c r="W147" s="25" t="s">
        <v>673</v>
      </c>
      <c r="X147" s="34" t="s">
        <v>674</v>
      </c>
      <c r="Y147" s="34" t="s">
        <v>682</v>
      </c>
      <c r="Z147" s="34"/>
      <c r="AA147" s="13"/>
    </row>
    <row r="148" spans="2:27" ht="25.5" x14ac:dyDescent="0.2">
      <c r="B148" s="13" t="str">
        <f>Calculations!A118</f>
        <v>P116</v>
      </c>
      <c r="C148" s="13" t="str">
        <f>Calculations!B118</f>
        <v>Land at Church Clough Farm</v>
      </c>
      <c r="D148" s="13" t="str">
        <f>Calculations!C118</f>
        <v>Residential</v>
      </c>
      <c r="E148" s="49">
        <f>Calculations!D118</f>
        <v>1.9770000000000001</v>
      </c>
      <c r="F148" s="49">
        <f>Calculations!H118</f>
        <v>1.9187051757306002</v>
      </c>
      <c r="G148" s="49">
        <f>Calculations!L118</f>
        <v>97.051349303520496</v>
      </c>
      <c r="H148" s="49">
        <f>Calculations!G118</f>
        <v>0</v>
      </c>
      <c r="I148" s="49">
        <f>Calculations!K118</f>
        <v>0</v>
      </c>
      <c r="J148" s="49">
        <f>Calculations!F118</f>
        <v>0</v>
      </c>
      <c r="K148" s="49">
        <f>Calculations!J118</f>
        <v>0</v>
      </c>
      <c r="L148" s="49">
        <f>Calculations!E118</f>
        <v>5.8294824269399997E-2</v>
      </c>
      <c r="M148" s="49">
        <f>Calculations!I118</f>
        <v>2.9486506964795143</v>
      </c>
      <c r="N148" s="49">
        <f>Calculations!Q118</f>
        <v>0.10665938</v>
      </c>
      <c r="O148" s="49">
        <f>Calculations!V118</f>
        <v>5.3950116337885685</v>
      </c>
      <c r="P148" s="49">
        <f>Calculations!O118</f>
        <v>4.9343800000000004E-3</v>
      </c>
      <c r="Q148" s="49">
        <f>Calculations!T118</f>
        <v>0.24958927668184117</v>
      </c>
      <c r="R148" s="49">
        <f>Calculations!M118</f>
        <v>0</v>
      </c>
      <c r="S148" s="49">
        <f>Calculations!R118</f>
        <v>0</v>
      </c>
      <c r="T148" s="27" t="s">
        <v>669</v>
      </c>
      <c r="U148" s="48" t="s">
        <v>694</v>
      </c>
      <c r="V148" s="27" t="s">
        <v>666</v>
      </c>
      <c r="W148" s="25" t="s">
        <v>673</v>
      </c>
      <c r="X148" s="34" t="s">
        <v>674</v>
      </c>
      <c r="Y148" s="34" t="s">
        <v>682</v>
      </c>
      <c r="Z148" s="34"/>
      <c r="AA148" s="13"/>
    </row>
    <row r="149" spans="2:27" ht="25.5" x14ac:dyDescent="0.2">
      <c r="B149" s="13" t="str">
        <f>Calculations!A119</f>
        <v>P117</v>
      </c>
      <c r="C149" s="13" t="str">
        <f>Calculations!B119</f>
        <v>Land at Chapel Farm</v>
      </c>
      <c r="D149" s="13" t="str">
        <f>Calculations!C119</f>
        <v>Residential</v>
      </c>
      <c r="E149" s="49">
        <f>Calculations!D119</f>
        <v>1.56196</v>
      </c>
      <c r="F149" s="49">
        <f>Calculations!H119</f>
        <v>1.55347087990847</v>
      </c>
      <c r="G149" s="49">
        <f>Calculations!L119</f>
        <v>99.456508483473968</v>
      </c>
      <c r="H149" s="49">
        <f>Calculations!G119</f>
        <v>0</v>
      </c>
      <c r="I149" s="49">
        <f>Calculations!K119</f>
        <v>0</v>
      </c>
      <c r="J149" s="49">
        <f>Calculations!F119</f>
        <v>0</v>
      </c>
      <c r="K149" s="49">
        <f>Calculations!J119</f>
        <v>0</v>
      </c>
      <c r="L149" s="49">
        <f>Calculations!E119</f>
        <v>8.4891200915299999E-3</v>
      </c>
      <c r="M149" s="49">
        <f>Calculations!I119</f>
        <v>0.54349151652603134</v>
      </c>
      <c r="N149" s="49">
        <f>Calculations!Q119</f>
        <v>3.5856599999999995E-2</v>
      </c>
      <c r="O149" s="49">
        <f>Calculations!V119</f>
        <v>2.2956157648083177</v>
      </c>
      <c r="P149" s="49">
        <f>Calculations!O119</f>
        <v>1.8910000000000001E-3</v>
      </c>
      <c r="Q149" s="49">
        <f>Calculations!T119</f>
        <v>0.1210658403544265</v>
      </c>
      <c r="R149" s="49">
        <f>Calculations!M119</f>
        <v>1.76161E-3</v>
      </c>
      <c r="S149" s="49">
        <f>Calculations!R119</f>
        <v>0.11278201746523599</v>
      </c>
      <c r="T149" s="27" t="s">
        <v>669</v>
      </c>
      <c r="U149" s="48" t="s">
        <v>694</v>
      </c>
      <c r="V149" s="27" t="s">
        <v>666</v>
      </c>
      <c r="W149" s="25" t="s">
        <v>673</v>
      </c>
      <c r="X149" s="34" t="s">
        <v>674</v>
      </c>
      <c r="Y149" s="34" t="s">
        <v>682</v>
      </c>
      <c r="Z149" s="34"/>
      <c r="AA149" s="13"/>
    </row>
    <row r="150" spans="2:27" x14ac:dyDescent="0.2">
      <c r="B150" s="13" t="str">
        <f>Calculations!A120</f>
        <v>P118</v>
      </c>
      <c r="C150" s="13" t="str">
        <f>Calculations!B120</f>
        <v>Land adjacent to 34 Lenches Road</v>
      </c>
      <c r="D150" s="13" t="str">
        <f>Calculations!C120</f>
        <v>Residential</v>
      </c>
      <c r="E150" s="49">
        <f>Calculations!D120</f>
        <v>3.1751700000000001E-2</v>
      </c>
      <c r="F150" s="49">
        <f>Calculations!H120</f>
        <v>3.1751700000000001E-2</v>
      </c>
      <c r="G150" s="49">
        <f>Calculations!L120</f>
        <v>100</v>
      </c>
      <c r="H150" s="49">
        <f>Calculations!G120</f>
        <v>0</v>
      </c>
      <c r="I150" s="49">
        <f>Calculations!K120</f>
        <v>0</v>
      </c>
      <c r="J150" s="49">
        <f>Calculations!F120</f>
        <v>0</v>
      </c>
      <c r="K150" s="49">
        <f>Calculations!J120</f>
        <v>0</v>
      </c>
      <c r="L150" s="49">
        <f>Calculations!E120</f>
        <v>0</v>
      </c>
      <c r="M150" s="49">
        <f>Calculations!I120</f>
        <v>0</v>
      </c>
      <c r="N150" s="49">
        <f>Calculations!Q120</f>
        <v>0</v>
      </c>
      <c r="O150" s="49">
        <f>Calculations!V120</f>
        <v>0</v>
      </c>
      <c r="P150" s="49">
        <f>Calculations!O120</f>
        <v>0</v>
      </c>
      <c r="Q150" s="49">
        <f>Calculations!T120</f>
        <v>0</v>
      </c>
      <c r="R150" s="49">
        <f>Calculations!M120</f>
        <v>0</v>
      </c>
      <c r="S150" s="49">
        <f>Calculations!R120</f>
        <v>0</v>
      </c>
      <c r="T150" s="27" t="s">
        <v>669</v>
      </c>
      <c r="U150" s="27" t="s">
        <v>692</v>
      </c>
      <c r="V150" s="27" t="s">
        <v>666</v>
      </c>
      <c r="W150" s="25" t="s">
        <v>678</v>
      </c>
      <c r="X150" s="34" t="s">
        <v>679</v>
      </c>
      <c r="Y150" s="34" t="s">
        <v>684</v>
      </c>
      <c r="Z150" s="34"/>
      <c r="AA150" s="13"/>
    </row>
    <row r="151" spans="2:27" x14ac:dyDescent="0.2">
      <c r="B151" s="13" t="str">
        <f>Calculations!A121</f>
        <v>P119</v>
      </c>
      <c r="C151" s="13" t="str">
        <f>Calculations!B121</f>
        <v>Land to rear of 1 Bankfold</v>
      </c>
      <c r="D151" s="13" t="str">
        <f>Calculations!C121</f>
        <v>Residential</v>
      </c>
      <c r="E151" s="49">
        <f>Calculations!D121</f>
        <v>1.27197E-2</v>
      </c>
      <c r="F151" s="49">
        <f>Calculations!H121</f>
        <v>1.27197E-2</v>
      </c>
      <c r="G151" s="49">
        <f>Calculations!L121</f>
        <v>100</v>
      </c>
      <c r="H151" s="49">
        <f>Calculations!G121</f>
        <v>0</v>
      </c>
      <c r="I151" s="49">
        <f>Calculations!K121</f>
        <v>0</v>
      </c>
      <c r="J151" s="49">
        <f>Calculations!F121</f>
        <v>0</v>
      </c>
      <c r="K151" s="49">
        <f>Calculations!J121</f>
        <v>0</v>
      </c>
      <c r="L151" s="49">
        <f>Calculations!E121</f>
        <v>0</v>
      </c>
      <c r="M151" s="49">
        <f>Calculations!I121</f>
        <v>0</v>
      </c>
      <c r="N151" s="49">
        <f>Calculations!Q121</f>
        <v>6.6040000000000001E-4</v>
      </c>
      <c r="O151" s="49">
        <f>Calculations!V121</f>
        <v>5.1919463509359502</v>
      </c>
      <c r="P151" s="49">
        <f>Calculations!O121</f>
        <v>0</v>
      </c>
      <c r="Q151" s="49">
        <f>Calculations!T121</f>
        <v>0</v>
      </c>
      <c r="R151" s="49">
        <f>Calculations!M121</f>
        <v>0</v>
      </c>
      <c r="S151" s="49">
        <f>Calculations!R121</f>
        <v>0</v>
      </c>
      <c r="T151" s="27" t="s">
        <v>669</v>
      </c>
      <c r="U151" s="27" t="s">
        <v>692</v>
      </c>
      <c r="V151" s="27" t="s">
        <v>666</v>
      </c>
      <c r="W151" s="25" t="s">
        <v>676</v>
      </c>
      <c r="X151" s="34" t="s">
        <v>677</v>
      </c>
      <c r="Y151" s="34" t="s">
        <v>683</v>
      </c>
      <c r="Z151" s="34"/>
      <c r="AA151" s="13"/>
    </row>
    <row r="152" spans="2:27" ht="25.5" x14ac:dyDescent="0.2">
      <c r="B152" s="13" t="str">
        <f>Calculations!A122</f>
        <v>P120</v>
      </c>
      <c r="C152" s="13" t="str">
        <f>Calculations!B122</f>
        <v>Land at former Chapel House Farm</v>
      </c>
      <c r="D152" s="13" t="str">
        <f>Calculations!C122</f>
        <v>Residential</v>
      </c>
      <c r="E152" s="49">
        <f>Calculations!D122</f>
        <v>10.068300000000001</v>
      </c>
      <c r="F152" s="49">
        <f>Calculations!H122</f>
        <v>9.7484900147700007</v>
      </c>
      <c r="G152" s="49">
        <f>Calculations!L122</f>
        <v>96.823594993891717</v>
      </c>
      <c r="H152" s="49">
        <f>Calculations!G122</f>
        <v>0</v>
      </c>
      <c r="I152" s="49">
        <f>Calculations!K122</f>
        <v>0</v>
      </c>
      <c r="J152" s="49">
        <f>Calculations!F122</f>
        <v>0</v>
      </c>
      <c r="K152" s="49">
        <f>Calculations!J122</f>
        <v>0</v>
      </c>
      <c r="L152" s="49">
        <f>Calculations!E122</f>
        <v>0.31980998522999998</v>
      </c>
      <c r="M152" s="49">
        <f>Calculations!I122</f>
        <v>3.17640500610828</v>
      </c>
      <c r="N152" s="49">
        <f>Calculations!Q122</f>
        <v>1.066468</v>
      </c>
      <c r="O152" s="49">
        <f>Calculations!V122</f>
        <v>10.592334356346154</v>
      </c>
      <c r="P152" s="49">
        <f>Calculations!O122</f>
        <v>0.39980000000000004</v>
      </c>
      <c r="Q152" s="49">
        <f>Calculations!T122</f>
        <v>3.970878897132585</v>
      </c>
      <c r="R152" s="49">
        <f>Calculations!M122</f>
        <v>0.22964200000000001</v>
      </c>
      <c r="S152" s="49">
        <f>Calculations!R122</f>
        <v>2.2808418501633838</v>
      </c>
      <c r="T152" s="27" t="s">
        <v>669</v>
      </c>
      <c r="U152" s="48" t="s">
        <v>694</v>
      </c>
      <c r="V152" s="27" t="s">
        <v>666</v>
      </c>
      <c r="W152" s="25" t="s">
        <v>673</v>
      </c>
      <c r="X152" s="34" t="s">
        <v>674</v>
      </c>
      <c r="Y152" s="34" t="s">
        <v>682</v>
      </c>
      <c r="Z152" s="34"/>
      <c r="AA152" s="13"/>
    </row>
    <row r="153" spans="2:27" ht="25.5" x14ac:dyDescent="0.2">
      <c r="B153" s="13" t="str">
        <f>Calculations!A123</f>
        <v>P121</v>
      </c>
      <c r="C153" s="13" t="str">
        <f>Calculations!B123</f>
        <v>Land east of Rye Croft</v>
      </c>
      <c r="D153" s="13" t="str">
        <f>Calculations!C123</f>
        <v>Residential</v>
      </c>
      <c r="E153" s="49">
        <f>Calculations!D123</f>
        <v>0.80847400000000003</v>
      </c>
      <c r="F153" s="49">
        <f>Calculations!H123</f>
        <v>0.75671746887057423</v>
      </c>
      <c r="G153" s="49">
        <f>Calculations!L123</f>
        <v>93.598244207058514</v>
      </c>
      <c r="H153" s="49">
        <f>Calculations!G123</f>
        <v>5.9327093025799998E-5</v>
      </c>
      <c r="I153" s="49">
        <f>Calculations!K123</f>
        <v>7.3381571981040814E-3</v>
      </c>
      <c r="J153" s="49">
        <f>Calculations!F123</f>
        <v>0</v>
      </c>
      <c r="K153" s="49">
        <f>Calculations!J123</f>
        <v>0</v>
      </c>
      <c r="L153" s="49">
        <f>Calculations!E123</f>
        <v>5.1697204036399998E-2</v>
      </c>
      <c r="M153" s="49">
        <f>Calculations!I123</f>
        <v>6.3944176357433875</v>
      </c>
      <c r="N153" s="49">
        <f>Calculations!Q123</f>
        <v>0.1067751</v>
      </c>
      <c r="O153" s="49">
        <f>Calculations!V123</f>
        <v>13.20699243265708</v>
      </c>
      <c r="P153" s="49">
        <f>Calculations!O123</f>
        <v>5.1165799999999997E-2</v>
      </c>
      <c r="Q153" s="49">
        <f>Calculations!T123</f>
        <v>6.3286883684571178</v>
      </c>
      <c r="R153" s="49">
        <f>Calculations!M123</f>
        <v>3.3428899999999998E-2</v>
      </c>
      <c r="S153" s="49">
        <f>Calculations!R123</f>
        <v>4.1348144776455387</v>
      </c>
      <c r="T153" s="27" t="s">
        <v>669</v>
      </c>
      <c r="U153" s="48" t="s">
        <v>694</v>
      </c>
      <c r="V153" s="27" t="s">
        <v>666</v>
      </c>
      <c r="W153" s="25" t="s">
        <v>673</v>
      </c>
      <c r="X153" s="34" t="s">
        <v>674</v>
      </c>
      <c r="Y153" s="34" t="s">
        <v>682</v>
      </c>
      <c r="Z153" s="34"/>
      <c r="AA153" s="13"/>
    </row>
    <row r="154" spans="2:27" ht="25.5" x14ac:dyDescent="0.2">
      <c r="B154" s="13" t="str">
        <f>Calculations!A124</f>
        <v>P122</v>
      </c>
      <c r="C154" s="13" t="str">
        <f>Calculations!B124</f>
        <v>Land at Holme End</v>
      </c>
      <c r="D154" s="13" t="str">
        <f>Calculations!C124</f>
        <v>Residential</v>
      </c>
      <c r="E154" s="49">
        <f>Calculations!D124</f>
        <v>0.906223</v>
      </c>
      <c r="F154" s="49">
        <f>Calculations!H124</f>
        <v>0.71078184534010003</v>
      </c>
      <c r="G154" s="49">
        <f>Calculations!L124</f>
        <v>78.4334369509602</v>
      </c>
      <c r="H154" s="49">
        <f>Calculations!G124</f>
        <v>0.12556431830699999</v>
      </c>
      <c r="I154" s="49">
        <f>Calculations!K124</f>
        <v>13.855785861427043</v>
      </c>
      <c r="J154" s="49">
        <f>Calculations!F124</f>
        <v>6.9876836352899999E-2</v>
      </c>
      <c r="K154" s="49">
        <f>Calculations!J124</f>
        <v>7.710777187612762</v>
      </c>
      <c r="L154" s="49">
        <f>Calculations!E124</f>
        <v>0</v>
      </c>
      <c r="M154" s="49">
        <f>Calculations!I124</f>
        <v>0</v>
      </c>
      <c r="N154" s="49">
        <f>Calculations!Q124</f>
        <v>2.086607E-2</v>
      </c>
      <c r="O154" s="49">
        <f>Calculations!V124</f>
        <v>2.3025314961107806</v>
      </c>
      <c r="P154" s="49">
        <f>Calculations!O124</f>
        <v>1.030857E-2</v>
      </c>
      <c r="Q154" s="49">
        <f>Calculations!T124</f>
        <v>1.1375312698971445</v>
      </c>
      <c r="R154" s="49">
        <f>Calculations!M124</f>
        <v>8.29447E-3</v>
      </c>
      <c r="S154" s="49">
        <f>Calculations!R124</f>
        <v>0.91527913107480163</v>
      </c>
      <c r="T154" s="27" t="s">
        <v>669</v>
      </c>
      <c r="U154" s="48" t="s">
        <v>691</v>
      </c>
      <c r="V154" s="27" t="s">
        <v>666</v>
      </c>
      <c r="W154" s="25" t="s">
        <v>673</v>
      </c>
      <c r="X154" s="34" t="s">
        <v>674</v>
      </c>
      <c r="Y154" s="34" t="s">
        <v>682</v>
      </c>
      <c r="Z154" s="34"/>
      <c r="AA154" s="13"/>
    </row>
    <row r="155" spans="2:27" x14ac:dyDescent="0.2">
      <c r="B155" s="13" t="str">
        <f>Calculations!A125</f>
        <v>P123</v>
      </c>
      <c r="C155" s="13" t="str">
        <f>Calculations!B125</f>
        <v>Land north of East Stone Edge</v>
      </c>
      <c r="D155" s="13" t="str">
        <f>Calculations!C125</f>
        <v>Residential</v>
      </c>
      <c r="E155" s="49">
        <f>Calculations!D125</f>
        <v>3.98949</v>
      </c>
      <c r="F155" s="49">
        <f>Calculations!H125</f>
        <v>3.98949</v>
      </c>
      <c r="G155" s="49">
        <f>Calculations!L125</f>
        <v>100</v>
      </c>
      <c r="H155" s="49">
        <f>Calculations!G125</f>
        <v>0</v>
      </c>
      <c r="I155" s="49">
        <f>Calculations!K125</f>
        <v>0</v>
      </c>
      <c r="J155" s="49">
        <f>Calculations!F125</f>
        <v>0</v>
      </c>
      <c r="K155" s="49">
        <f>Calculations!J125</f>
        <v>0</v>
      </c>
      <c r="L155" s="49">
        <f>Calculations!E125</f>
        <v>0</v>
      </c>
      <c r="M155" s="49">
        <f>Calculations!I125</f>
        <v>0</v>
      </c>
      <c r="N155" s="49">
        <f>Calculations!Q125</f>
        <v>0.1812887</v>
      </c>
      <c r="O155" s="49">
        <f>Calculations!V125</f>
        <v>4.5441572732354256</v>
      </c>
      <c r="P155" s="49">
        <f>Calculations!O125</f>
        <v>7.2509699999999996E-2</v>
      </c>
      <c r="Q155" s="49">
        <f>Calculations!T125</f>
        <v>1.8175180286201995</v>
      </c>
      <c r="R155" s="49">
        <f>Calculations!M125</f>
        <v>2.1766799999999999E-2</v>
      </c>
      <c r="S155" s="49">
        <f>Calculations!R125</f>
        <v>0.54560357338907972</v>
      </c>
      <c r="T155" s="27" t="s">
        <v>669</v>
      </c>
      <c r="U155" s="27" t="s">
        <v>692</v>
      </c>
      <c r="V155" s="27" t="s">
        <v>666</v>
      </c>
      <c r="W155" s="25" t="s">
        <v>676</v>
      </c>
      <c r="X155" s="34" t="s">
        <v>677</v>
      </c>
      <c r="Y155" s="34" t="s">
        <v>683</v>
      </c>
      <c r="Z155" s="34"/>
      <c r="AA155" s="13"/>
    </row>
    <row r="156" spans="2:27" x14ac:dyDescent="0.2">
      <c r="B156" s="13" t="str">
        <f>Calculations!A126</f>
        <v>P124</v>
      </c>
      <c r="C156" s="13" t="str">
        <f>Calculations!B126</f>
        <v>Land adjacent to Lakeside</v>
      </c>
      <c r="D156" s="13" t="str">
        <f>Calculations!C126</f>
        <v>Residential</v>
      </c>
      <c r="E156" s="49">
        <f>Calculations!D126</f>
        <v>0.26666099999999998</v>
      </c>
      <c r="F156" s="49">
        <f>Calculations!H126</f>
        <v>0.26666099999999998</v>
      </c>
      <c r="G156" s="49">
        <f>Calculations!L126</f>
        <v>100</v>
      </c>
      <c r="H156" s="49">
        <f>Calculations!G126</f>
        <v>0</v>
      </c>
      <c r="I156" s="49">
        <f>Calculations!K126</f>
        <v>0</v>
      </c>
      <c r="J156" s="49">
        <f>Calculations!F126</f>
        <v>0</v>
      </c>
      <c r="K156" s="49">
        <f>Calculations!J126</f>
        <v>0</v>
      </c>
      <c r="L156" s="49">
        <f>Calculations!E126</f>
        <v>0</v>
      </c>
      <c r="M156" s="49">
        <f>Calculations!I126</f>
        <v>0</v>
      </c>
      <c r="N156" s="49">
        <f>Calculations!Q126</f>
        <v>0</v>
      </c>
      <c r="O156" s="49">
        <f>Calculations!V126</f>
        <v>0</v>
      </c>
      <c r="P156" s="49">
        <f>Calculations!O126</f>
        <v>0</v>
      </c>
      <c r="Q156" s="49">
        <f>Calculations!T126</f>
        <v>0</v>
      </c>
      <c r="R156" s="49">
        <f>Calculations!M126</f>
        <v>0</v>
      </c>
      <c r="S156" s="49">
        <f>Calculations!R126</f>
        <v>0</v>
      </c>
      <c r="T156" s="27" t="s">
        <v>669</v>
      </c>
      <c r="U156" s="27" t="s">
        <v>692</v>
      </c>
      <c r="V156" s="27" t="s">
        <v>666</v>
      </c>
      <c r="W156" s="25" t="s">
        <v>678</v>
      </c>
      <c r="X156" s="34" t="s">
        <v>679</v>
      </c>
      <c r="Y156" s="34" t="s">
        <v>684</v>
      </c>
      <c r="Z156" s="34"/>
      <c r="AA156" s="13"/>
    </row>
    <row r="157" spans="2:27" x14ac:dyDescent="0.2">
      <c r="B157" s="13" t="str">
        <f>Calculations!A127</f>
        <v>P125</v>
      </c>
      <c r="C157" s="13" t="str">
        <f>Calculations!B127</f>
        <v>Land adjacent to 373 King's Causeway</v>
      </c>
      <c r="D157" s="13" t="str">
        <f>Calculations!C127</f>
        <v>Residential</v>
      </c>
      <c r="E157" s="49">
        <f>Calculations!D127</f>
        <v>0.69686899999999996</v>
      </c>
      <c r="F157" s="49">
        <f>Calculations!H127</f>
        <v>0.69686899999999996</v>
      </c>
      <c r="G157" s="49">
        <f>Calculations!L127</f>
        <v>100</v>
      </c>
      <c r="H157" s="49">
        <f>Calculations!G127</f>
        <v>0</v>
      </c>
      <c r="I157" s="49">
        <f>Calculations!K127</f>
        <v>0</v>
      </c>
      <c r="J157" s="49">
        <f>Calculations!F127</f>
        <v>0</v>
      </c>
      <c r="K157" s="49">
        <f>Calculations!J127</f>
        <v>0</v>
      </c>
      <c r="L157" s="49">
        <f>Calculations!E127</f>
        <v>0</v>
      </c>
      <c r="M157" s="49">
        <f>Calculations!I127</f>
        <v>0</v>
      </c>
      <c r="N157" s="49">
        <f>Calculations!Q127</f>
        <v>0</v>
      </c>
      <c r="O157" s="49">
        <f>Calculations!V127</f>
        <v>0</v>
      </c>
      <c r="P157" s="49">
        <f>Calculations!O127</f>
        <v>0</v>
      </c>
      <c r="Q157" s="49">
        <f>Calculations!T127</f>
        <v>0</v>
      </c>
      <c r="R157" s="49">
        <f>Calculations!M127</f>
        <v>0</v>
      </c>
      <c r="S157" s="49">
        <f>Calculations!R127</f>
        <v>0</v>
      </c>
      <c r="T157" s="27" t="s">
        <v>669</v>
      </c>
      <c r="U157" s="27" t="s">
        <v>692</v>
      </c>
      <c r="V157" s="27" t="s">
        <v>666</v>
      </c>
      <c r="W157" s="25" t="s">
        <v>678</v>
      </c>
      <c r="X157" s="34" t="s">
        <v>679</v>
      </c>
      <c r="Y157" s="34" t="s">
        <v>684</v>
      </c>
      <c r="Z157" s="34"/>
      <c r="AA157" s="13"/>
    </row>
    <row r="158" spans="2:27" ht="25.5" x14ac:dyDescent="0.2">
      <c r="B158" s="13" t="str">
        <f>Calculations!A128</f>
        <v>P126</v>
      </c>
      <c r="C158" s="13" t="str">
        <f>Calculations!B128</f>
        <v>Former Lakeside Garden Centre</v>
      </c>
      <c r="D158" s="13" t="str">
        <f>Calculations!C128</f>
        <v>Residential</v>
      </c>
      <c r="E158" s="49">
        <f>Calculations!D128</f>
        <v>0.77201600000000004</v>
      </c>
      <c r="F158" s="49">
        <f>Calculations!H128</f>
        <v>0.76307558726082003</v>
      </c>
      <c r="G158" s="49">
        <f>Calculations!L128</f>
        <v>98.841939449547681</v>
      </c>
      <c r="H158" s="49">
        <f>Calculations!G128</f>
        <v>4.4017985463699998E-3</v>
      </c>
      <c r="I158" s="49">
        <f>Calculations!K128</f>
        <v>0.57016934187503887</v>
      </c>
      <c r="J158" s="49">
        <f>Calculations!F128</f>
        <v>4.5386141928099996E-3</v>
      </c>
      <c r="K158" s="49">
        <f>Calculations!J128</f>
        <v>0.58789120857728339</v>
      </c>
      <c r="L158" s="49">
        <f>Calculations!E128</f>
        <v>0</v>
      </c>
      <c r="M158" s="49">
        <f>Calculations!I128</f>
        <v>0</v>
      </c>
      <c r="N158" s="49">
        <f>Calculations!Q128</f>
        <v>0</v>
      </c>
      <c r="O158" s="49">
        <f>Calculations!V128</f>
        <v>0</v>
      </c>
      <c r="P158" s="49">
        <f>Calculations!O128</f>
        <v>0</v>
      </c>
      <c r="Q158" s="49">
        <f>Calculations!T128</f>
        <v>0</v>
      </c>
      <c r="R158" s="49">
        <f>Calculations!M128</f>
        <v>0</v>
      </c>
      <c r="S158" s="49">
        <f>Calculations!R128</f>
        <v>0</v>
      </c>
      <c r="T158" s="27" t="s">
        <v>669</v>
      </c>
      <c r="U158" s="48" t="s">
        <v>694</v>
      </c>
      <c r="V158" s="27" t="s">
        <v>666</v>
      </c>
      <c r="W158" s="25" t="s">
        <v>673</v>
      </c>
      <c r="X158" s="34" t="s">
        <v>674</v>
      </c>
      <c r="Y158" s="34" t="s">
        <v>682</v>
      </c>
      <c r="Z158" s="34"/>
      <c r="AA158" s="13"/>
    </row>
    <row r="159" spans="2:27" ht="25.5" x14ac:dyDescent="0.2">
      <c r="B159" s="13" t="str">
        <f>Calculations!A129</f>
        <v>P127</v>
      </c>
      <c r="C159" s="13" t="str">
        <f>Calculations!B129</f>
        <v>Land at Lane Ends Farm</v>
      </c>
      <c r="D159" s="13" t="str">
        <f>Calculations!C129</f>
        <v>Residential</v>
      </c>
      <c r="E159" s="49">
        <f>Calculations!D129</f>
        <v>0.60789599999999999</v>
      </c>
      <c r="F159" s="49">
        <f>Calculations!H129</f>
        <v>0.58221966431890004</v>
      </c>
      <c r="G159" s="49">
        <f>Calculations!L129</f>
        <v>95.776195980710526</v>
      </c>
      <c r="H159" s="49">
        <f>Calculations!G129</f>
        <v>0</v>
      </c>
      <c r="I159" s="49">
        <f>Calculations!K129</f>
        <v>0</v>
      </c>
      <c r="J159" s="49">
        <f>Calculations!F129</f>
        <v>0</v>
      </c>
      <c r="K159" s="49">
        <f>Calculations!J129</f>
        <v>0</v>
      </c>
      <c r="L159" s="49">
        <f>Calculations!E129</f>
        <v>2.5676335681100001E-2</v>
      </c>
      <c r="M159" s="49">
        <f>Calculations!I129</f>
        <v>4.2238040192894832</v>
      </c>
      <c r="N159" s="49">
        <f>Calculations!Q129</f>
        <v>0.13118228999999998</v>
      </c>
      <c r="O159" s="49">
        <f>Calculations!V129</f>
        <v>21.579725808361953</v>
      </c>
      <c r="P159" s="49">
        <f>Calculations!O129</f>
        <v>3.5597089999999998E-2</v>
      </c>
      <c r="Q159" s="49">
        <f>Calculations!T129</f>
        <v>5.8557861871109527</v>
      </c>
      <c r="R159" s="49">
        <f>Calculations!M129</f>
        <v>2.4728900000000002E-3</v>
      </c>
      <c r="S159" s="49">
        <f>Calculations!R129</f>
        <v>0.40679491228762815</v>
      </c>
      <c r="T159" s="27" t="s">
        <v>669</v>
      </c>
      <c r="U159" s="48" t="s">
        <v>694</v>
      </c>
      <c r="V159" s="27" t="s">
        <v>666</v>
      </c>
      <c r="W159" s="25" t="s">
        <v>673</v>
      </c>
      <c r="X159" s="34" t="s">
        <v>674</v>
      </c>
      <c r="Y159" s="34" t="s">
        <v>682</v>
      </c>
      <c r="Z159" s="34"/>
      <c r="AA159" s="13"/>
    </row>
    <row r="160" spans="2:27" ht="25.5" x14ac:dyDescent="0.2">
      <c r="B160" s="13" t="str">
        <f>Calculations!A130</f>
        <v>P128</v>
      </c>
      <c r="C160" s="13" t="str">
        <f>Calculations!B130</f>
        <v>Throstle Nest Mill</v>
      </c>
      <c r="D160" s="13" t="str">
        <f>Calculations!C130</f>
        <v>Mixed Use</v>
      </c>
      <c r="E160" s="49">
        <f>Calculations!D130</f>
        <v>0.25389600000000001</v>
      </c>
      <c r="F160" s="49">
        <f>Calculations!H130</f>
        <v>0.17991456099149999</v>
      </c>
      <c r="G160" s="49">
        <f>Calculations!L130</f>
        <v>70.861518492414206</v>
      </c>
      <c r="H160" s="49">
        <f>Calculations!G130</f>
        <v>1.39634371626E-2</v>
      </c>
      <c r="I160" s="49">
        <f>Calculations!K130</f>
        <v>5.4996680383306549</v>
      </c>
      <c r="J160" s="49">
        <f>Calculations!F130</f>
        <v>6.0018001845899997E-2</v>
      </c>
      <c r="K160" s="49">
        <f>Calculations!J130</f>
        <v>23.638813469255126</v>
      </c>
      <c r="L160" s="49">
        <f>Calculations!E130</f>
        <v>0</v>
      </c>
      <c r="M160" s="49">
        <f>Calculations!I130</f>
        <v>0</v>
      </c>
      <c r="N160" s="49">
        <f>Calculations!Q130</f>
        <v>2.1326354999999998E-2</v>
      </c>
      <c r="O160" s="49">
        <f>Calculations!V130</f>
        <v>8.3996419793931363</v>
      </c>
      <c r="P160" s="49">
        <f>Calculations!O130</f>
        <v>2.1082956E-2</v>
      </c>
      <c r="Q160" s="49">
        <f>Calculations!T130</f>
        <v>8.3037763493713967</v>
      </c>
      <c r="R160" s="49">
        <f>Calculations!M130</f>
        <v>2.0833999999999998E-2</v>
      </c>
      <c r="S160" s="49">
        <f>Calculations!R130</f>
        <v>8.2057220279169414</v>
      </c>
      <c r="T160" s="27" t="s">
        <v>669</v>
      </c>
      <c r="U160" s="48" t="s">
        <v>691</v>
      </c>
      <c r="V160" s="27" t="s">
        <v>666</v>
      </c>
      <c r="W160" s="25" t="s">
        <v>672</v>
      </c>
      <c r="X160" s="34" t="s">
        <v>680</v>
      </c>
      <c r="Y160" s="34" t="s">
        <v>681</v>
      </c>
      <c r="Z160" s="34"/>
      <c r="AA160" s="13"/>
    </row>
    <row r="161" spans="2:27" x14ac:dyDescent="0.2">
      <c r="B161" s="13" t="str">
        <f>Calculations!A131</f>
        <v>P129</v>
      </c>
      <c r="C161" s="13" t="str">
        <f>Calculations!B131</f>
        <v>St. Michael's Vicarage</v>
      </c>
      <c r="D161" s="13" t="str">
        <f>Calculations!C131</f>
        <v>Residential</v>
      </c>
      <c r="E161" s="49">
        <f>Calculations!D131</f>
        <v>0.43742999999999999</v>
      </c>
      <c r="F161" s="49">
        <f>Calculations!H131</f>
        <v>0.43742999999999999</v>
      </c>
      <c r="G161" s="49">
        <f>Calculations!L131</f>
        <v>100</v>
      </c>
      <c r="H161" s="49">
        <f>Calculations!G131</f>
        <v>0</v>
      </c>
      <c r="I161" s="49">
        <f>Calculations!K131</f>
        <v>0</v>
      </c>
      <c r="J161" s="49">
        <f>Calculations!F131</f>
        <v>0</v>
      </c>
      <c r="K161" s="49">
        <f>Calculations!J131</f>
        <v>0</v>
      </c>
      <c r="L161" s="49">
        <f>Calculations!E131</f>
        <v>0</v>
      </c>
      <c r="M161" s="49">
        <f>Calculations!I131</f>
        <v>0</v>
      </c>
      <c r="N161" s="49">
        <f>Calculations!Q131</f>
        <v>0</v>
      </c>
      <c r="O161" s="49">
        <f>Calculations!V131</f>
        <v>0</v>
      </c>
      <c r="P161" s="49">
        <f>Calculations!O131</f>
        <v>0</v>
      </c>
      <c r="Q161" s="49">
        <f>Calculations!T131</f>
        <v>0</v>
      </c>
      <c r="R161" s="49">
        <f>Calculations!M131</f>
        <v>0</v>
      </c>
      <c r="S161" s="49">
        <f>Calculations!R131</f>
        <v>0</v>
      </c>
      <c r="T161" s="27" t="s">
        <v>669</v>
      </c>
      <c r="U161" s="27" t="s">
        <v>692</v>
      </c>
      <c r="V161" s="27" t="s">
        <v>666</v>
      </c>
      <c r="W161" s="25" t="s">
        <v>678</v>
      </c>
      <c r="X161" s="34" t="s">
        <v>679</v>
      </c>
      <c r="Y161" s="34" t="s">
        <v>684</v>
      </c>
      <c r="Z161" s="34"/>
      <c r="AA161" s="13"/>
    </row>
    <row r="162" spans="2:27" ht="25.5" x14ac:dyDescent="0.2">
      <c r="B162" s="13" t="str">
        <f>Calculations!A132</f>
        <v>P130</v>
      </c>
      <c r="C162" s="13" t="str">
        <f>Calculations!B132</f>
        <v>Land to rear of St. Thomas's Primary School</v>
      </c>
      <c r="D162" s="13" t="str">
        <f>Calculations!C132</f>
        <v>Residential</v>
      </c>
      <c r="E162" s="49">
        <f>Calculations!D132</f>
        <v>8.8486399999999996</v>
      </c>
      <c r="F162" s="49">
        <f>Calculations!H132</f>
        <v>8.7874473736334995</v>
      </c>
      <c r="G162" s="49">
        <f>Calculations!L132</f>
        <v>99.30845162232275</v>
      </c>
      <c r="H162" s="49">
        <f>Calculations!G132</f>
        <v>0</v>
      </c>
      <c r="I162" s="49">
        <f>Calculations!K132</f>
        <v>0</v>
      </c>
      <c r="J162" s="49">
        <f>Calculations!F132</f>
        <v>0</v>
      </c>
      <c r="K162" s="49">
        <f>Calculations!J132</f>
        <v>0</v>
      </c>
      <c r="L162" s="49">
        <f>Calculations!E132</f>
        <v>6.1192626366499997E-2</v>
      </c>
      <c r="M162" s="49">
        <f>Calculations!I132</f>
        <v>0.69154837767724753</v>
      </c>
      <c r="N162" s="49">
        <f>Calculations!Q132</f>
        <v>0.73311550000000003</v>
      </c>
      <c r="O162" s="49">
        <f>Calculations!V132</f>
        <v>8.2850641454506011</v>
      </c>
      <c r="P162" s="49">
        <f>Calculations!O132</f>
        <v>0.16461150000000002</v>
      </c>
      <c r="Q162" s="49">
        <f>Calculations!T132</f>
        <v>1.8603028261970203</v>
      </c>
      <c r="R162" s="49">
        <f>Calculations!M132</f>
        <v>3.82715E-2</v>
      </c>
      <c r="S162" s="49">
        <f>Calculations!R132</f>
        <v>0.43251279292637068</v>
      </c>
      <c r="T162" s="27" t="s">
        <v>669</v>
      </c>
      <c r="U162" s="48" t="s">
        <v>694</v>
      </c>
      <c r="V162" s="27" t="s">
        <v>666</v>
      </c>
      <c r="W162" s="25" t="s">
        <v>673</v>
      </c>
      <c r="X162" s="34" t="s">
        <v>674</v>
      </c>
      <c r="Y162" s="34" t="s">
        <v>682</v>
      </c>
      <c r="Z162" s="34"/>
      <c r="AA162" s="13"/>
    </row>
    <row r="163" spans="2:27" ht="25.5" x14ac:dyDescent="0.2">
      <c r="B163" s="13" t="str">
        <f>Calculations!A133</f>
        <v>P131</v>
      </c>
      <c r="C163" s="13" t="str">
        <f>Calculations!B133</f>
        <v>Gisburn Road Car Park (South)</v>
      </c>
      <c r="D163" s="13" t="str">
        <f>Calculations!C133</f>
        <v>Community Car Park</v>
      </c>
      <c r="E163" s="49">
        <f>Calculations!D133</f>
        <v>2.6982699999999998E-2</v>
      </c>
      <c r="F163" s="49">
        <f>Calculations!H133</f>
        <v>2.7092999999728251E-8</v>
      </c>
      <c r="G163" s="49">
        <f>Calculations!L133</f>
        <v>1.0040878043979385E-4</v>
      </c>
      <c r="H163" s="49">
        <f>Calculations!G133</f>
        <v>0</v>
      </c>
      <c r="I163" s="49">
        <f>Calculations!K133</f>
        <v>0</v>
      </c>
      <c r="J163" s="49">
        <f>Calculations!F133</f>
        <v>2.6982672906999999E-2</v>
      </c>
      <c r="K163" s="49">
        <f>Calculations!J133</f>
        <v>99.99989959121956</v>
      </c>
      <c r="L163" s="49">
        <f>Calculations!E133</f>
        <v>0</v>
      </c>
      <c r="M163" s="49">
        <f>Calculations!I133</f>
        <v>0</v>
      </c>
      <c r="N163" s="49">
        <f>Calculations!Q133</f>
        <v>1.5818E-5</v>
      </c>
      <c r="O163" s="49">
        <f>Calculations!V133</f>
        <v>5.8622747167629635E-2</v>
      </c>
      <c r="P163" s="49">
        <f>Calculations!O133</f>
        <v>0</v>
      </c>
      <c r="Q163" s="49">
        <f>Calculations!T133</f>
        <v>0</v>
      </c>
      <c r="R163" s="49">
        <f>Calculations!M133</f>
        <v>0</v>
      </c>
      <c r="S163" s="49">
        <f>Calculations!R133</f>
        <v>0</v>
      </c>
      <c r="T163" s="27" t="s">
        <v>669</v>
      </c>
      <c r="U163" s="48" t="s">
        <v>691</v>
      </c>
      <c r="V163" s="27" t="s">
        <v>667</v>
      </c>
      <c r="W163" s="25" t="s">
        <v>673</v>
      </c>
      <c r="X163" s="34" t="s">
        <v>674</v>
      </c>
      <c r="Y163" s="34" t="s">
        <v>682</v>
      </c>
      <c r="Z163" s="34"/>
      <c r="AA163" s="13"/>
    </row>
    <row r="164" spans="2:27" ht="25.5" x14ac:dyDescent="0.2">
      <c r="B164" s="13" t="str">
        <f>Calculations!A134</f>
        <v>P132</v>
      </c>
      <c r="C164" s="13" t="str">
        <f>Calculations!B134</f>
        <v>Gisburn Road Car Park (North)</v>
      </c>
      <c r="D164" s="13" t="str">
        <f>Calculations!C134</f>
        <v>Community Car Park</v>
      </c>
      <c r="E164" s="49">
        <f>Calculations!D134</f>
        <v>2.85621E-2</v>
      </c>
      <c r="F164" s="49">
        <f>Calculations!H134</f>
        <v>1.3981699999165986E-8</v>
      </c>
      <c r="G164" s="49">
        <f>Calculations!L134</f>
        <v>4.8951932803141173E-5</v>
      </c>
      <c r="H164" s="49">
        <f>Calculations!G134</f>
        <v>0</v>
      </c>
      <c r="I164" s="49">
        <f>Calculations!K134</f>
        <v>0</v>
      </c>
      <c r="J164" s="49">
        <f>Calculations!F134</f>
        <v>2.8562086018300001E-2</v>
      </c>
      <c r="K164" s="49">
        <f>Calculations!J134</f>
        <v>99.999951048067189</v>
      </c>
      <c r="L164" s="49">
        <f>Calculations!E134</f>
        <v>0</v>
      </c>
      <c r="M164" s="49">
        <f>Calculations!I134</f>
        <v>0</v>
      </c>
      <c r="N164" s="49">
        <f>Calculations!Q134</f>
        <v>1.2390740000000001E-2</v>
      </c>
      <c r="O164" s="49">
        <f>Calculations!V134</f>
        <v>43.381754142727601</v>
      </c>
      <c r="P164" s="49">
        <f>Calculations!O134</f>
        <v>1.4164000000000001E-4</v>
      </c>
      <c r="Q164" s="49">
        <f>Calculations!T134</f>
        <v>0.49590191197425965</v>
      </c>
      <c r="R164" s="49">
        <f>Calculations!M134</f>
        <v>0</v>
      </c>
      <c r="S164" s="49">
        <f>Calculations!R134</f>
        <v>0</v>
      </c>
      <c r="T164" s="27" t="s">
        <v>669</v>
      </c>
      <c r="U164" s="48" t="s">
        <v>691</v>
      </c>
      <c r="V164" s="27" t="s">
        <v>667</v>
      </c>
      <c r="W164" s="25" t="s">
        <v>673</v>
      </c>
      <c r="X164" s="34" t="s">
        <v>674</v>
      </c>
      <c r="Y164" s="34" t="s">
        <v>682</v>
      </c>
      <c r="Z164" s="34"/>
      <c r="AA164" s="13"/>
    </row>
    <row r="165" spans="2:27" ht="38.25" x14ac:dyDescent="0.2">
      <c r="B165" s="13" t="str">
        <f>Calculations!A135</f>
        <v>P133</v>
      </c>
      <c r="C165" s="13" t="str">
        <f>Calculations!B135</f>
        <v>Pendle Street Garage Site</v>
      </c>
      <c r="D165" s="13" t="str">
        <f>Calculations!C135</f>
        <v>Residential</v>
      </c>
      <c r="E165" s="49">
        <f>Calculations!D135</f>
        <v>9.1410500000000006E-2</v>
      </c>
      <c r="F165" s="49">
        <f>Calculations!H135</f>
        <v>4.4745680008451139E-8</v>
      </c>
      <c r="G165" s="49">
        <f>Calculations!L135</f>
        <v>4.8950262834631837E-5</v>
      </c>
      <c r="H165" s="49">
        <f>Calculations!G135</f>
        <v>0</v>
      </c>
      <c r="I165" s="49">
        <f>Calculations!K135</f>
        <v>0</v>
      </c>
      <c r="J165" s="49">
        <f>Calculations!F135</f>
        <v>8.95785583474E-2</v>
      </c>
      <c r="K165" s="49">
        <f>Calculations!J135</f>
        <v>97.995917698076255</v>
      </c>
      <c r="L165" s="49">
        <f>Calculations!E135</f>
        <v>1.83189690692E-3</v>
      </c>
      <c r="M165" s="49">
        <f>Calculations!I135</f>
        <v>2.0040333516609143</v>
      </c>
      <c r="N165" s="49">
        <f>Calculations!Q135</f>
        <v>9.1410399999999989E-2</v>
      </c>
      <c r="O165" s="49">
        <f>Calculations!V135</f>
        <v>99.999890603377054</v>
      </c>
      <c r="P165" s="49">
        <f>Calculations!O135</f>
        <v>9.1410399999999989E-2</v>
      </c>
      <c r="Q165" s="49">
        <f>Calculations!T135</f>
        <v>99.999890603377054</v>
      </c>
      <c r="R165" s="49">
        <f>Calculations!M135</f>
        <v>6.8982199999999994E-2</v>
      </c>
      <c r="S165" s="49">
        <f>Calculations!R135</f>
        <v>75.464197220231796</v>
      </c>
      <c r="T165" s="27" t="s">
        <v>51</v>
      </c>
      <c r="U165" s="48" t="s">
        <v>691</v>
      </c>
      <c r="V165" s="27" t="s">
        <v>666</v>
      </c>
      <c r="W165" s="25" t="s">
        <v>670</v>
      </c>
      <c r="X165" s="34" t="s">
        <v>675</v>
      </c>
      <c r="Y165" s="34" t="s">
        <v>700</v>
      </c>
      <c r="Z165" s="34"/>
      <c r="AA165" s="13"/>
    </row>
    <row r="166" spans="2:27" ht="38.25" x14ac:dyDescent="0.2">
      <c r="B166" s="13" t="str">
        <f>Calculations!A136</f>
        <v>P134</v>
      </c>
      <c r="C166" s="13" t="str">
        <f>Calculations!B136</f>
        <v>May Street Garage Site</v>
      </c>
      <c r="D166" s="13" t="str">
        <f>Calculations!C136</f>
        <v>Residential</v>
      </c>
      <c r="E166" s="49">
        <f>Calculations!D136</f>
        <v>0.115116</v>
      </c>
      <c r="F166" s="49">
        <f>Calculations!H136</f>
        <v>-2.2180759999892996E-7</v>
      </c>
      <c r="G166" s="49">
        <f>Calculations!L136</f>
        <v>-1.9268181660145415E-4</v>
      </c>
      <c r="H166" s="49">
        <f>Calculations!G136</f>
        <v>0</v>
      </c>
      <c r="I166" s="49">
        <f>Calculations!K136</f>
        <v>0</v>
      </c>
      <c r="J166" s="49">
        <f>Calculations!F136</f>
        <v>1.1585939537599999E-2</v>
      </c>
      <c r="K166" s="49">
        <f>Calculations!J136</f>
        <v>10.064577936689947</v>
      </c>
      <c r="L166" s="49">
        <f>Calculations!E136</f>
        <v>0.10353028227</v>
      </c>
      <c r="M166" s="49">
        <f>Calculations!I136</f>
        <v>89.935614745126657</v>
      </c>
      <c r="N166" s="49">
        <f>Calculations!Q136</f>
        <v>9.0213000000000002E-2</v>
      </c>
      <c r="O166" s="49">
        <f>Calculations!V136</f>
        <v>78.367038465547807</v>
      </c>
      <c r="P166" s="49">
        <f>Calculations!O136</f>
        <v>3.9312300000000001E-2</v>
      </c>
      <c r="Q166" s="49">
        <f>Calculations!T136</f>
        <v>34.15016157614928</v>
      </c>
      <c r="R166" s="49">
        <f>Calculations!M136</f>
        <v>2.45229E-2</v>
      </c>
      <c r="S166" s="49">
        <f>Calculations!R136</f>
        <v>21.302772855206921</v>
      </c>
      <c r="T166" s="27" t="s">
        <v>51</v>
      </c>
      <c r="U166" s="48" t="s">
        <v>691</v>
      </c>
      <c r="V166" s="27" t="s">
        <v>666</v>
      </c>
      <c r="W166" s="25" t="s">
        <v>670</v>
      </c>
      <c r="X166" s="34" t="s">
        <v>675</v>
      </c>
      <c r="Y166" s="34" t="s">
        <v>700</v>
      </c>
      <c r="Z166" s="34"/>
      <c r="AA166" s="13"/>
    </row>
    <row r="167" spans="2:27" ht="38.25" x14ac:dyDescent="0.2">
      <c r="B167" s="13" t="str">
        <f>Calculations!A137</f>
        <v>P135</v>
      </c>
      <c r="C167" s="13" t="str">
        <f>Calculations!B137</f>
        <v>Nora Street Garage Site</v>
      </c>
      <c r="D167" s="13" t="str">
        <f>Calculations!C137</f>
        <v>Residential</v>
      </c>
      <c r="E167" s="49">
        <f>Calculations!D137</f>
        <v>0.15876100000000001</v>
      </c>
      <c r="F167" s="49">
        <f>Calculations!H137</f>
        <v>1.1536866531241544E-4</v>
      </c>
      <c r="G167" s="49">
        <f>Calculations!L137</f>
        <v>7.2668139727272721E-2</v>
      </c>
      <c r="H167" s="49">
        <f>Calculations!G137</f>
        <v>2.43716705876E-5</v>
      </c>
      <c r="I167" s="49">
        <f>Calculations!K137</f>
        <v>1.5351169737907924E-2</v>
      </c>
      <c r="J167" s="49">
        <f>Calculations!F137</f>
        <v>0.10840212724499999</v>
      </c>
      <c r="K167" s="49">
        <f>Calculations!J137</f>
        <v>68.280073346098845</v>
      </c>
      <c r="L167" s="49">
        <f>Calculations!E137</f>
        <v>5.0219132419099997E-2</v>
      </c>
      <c r="M167" s="49">
        <f>Calculations!I137</f>
        <v>31.631907344435973</v>
      </c>
      <c r="N167" s="49">
        <f>Calculations!Q137</f>
        <v>7.03931E-2</v>
      </c>
      <c r="O167" s="49">
        <f>Calculations!V137</f>
        <v>44.339037924931183</v>
      </c>
      <c r="P167" s="49">
        <f>Calculations!O137</f>
        <v>1.12716E-2</v>
      </c>
      <c r="Q167" s="49">
        <f>Calculations!T137</f>
        <v>7.0997285227480296</v>
      </c>
      <c r="R167" s="49">
        <f>Calculations!M137</f>
        <v>1.1354E-3</v>
      </c>
      <c r="S167" s="49">
        <f>Calculations!R137</f>
        <v>0.7151630438205856</v>
      </c>
      <c r="T167" s="27" t="s">
        <v>669</v>
      </c>
      <c r="U167" s="48" t="s">
        <v>691</v>
      </c>
      <c r="V167" s="27" t="s">
        <v>666</v>
      </c>
      <c r="W167" s="25" t="s">
        <v>670</v>
      </c>
      <c r="X167" s="34" t="s">
        <v>685</v>
      </c>
      <c r="Y167" s="34" t="s">
        <v>700</v>
      </c>
      <c r="Z167" s="34"/>
      <c r="AA167" s="13"/>
    </row>
    <row r="168" spans="2:27" x14ac:dyDescent="0.2">
      <c r="B168" s="13" t="str">
        <f>Calculations!A138</f>
        <v>P136</v>
      </c>
      <c r="C168" s="13" t="str">
        <f>Calculations!B138</f>
        <v>Land at Ralph Laithe</v>
      </c>
      <c r="D168" s="13" t="str">
        <f>Calculations!C138</f>
        <v>Residential</v>
      </c>
      <c r="E168" s="49">
        <f>Calculations!D138</f>
        <v>2.2088399999999999</v>
      </c>
      <c r="F168" s="49">
        <f>Calculations!H138</f>
        <v>2.2088399999999999</v>
      </c>
      <c r="G168" s="49">
        <f>Calculations!L138</f>
        <v>100</v>
      </c>
      <c r="H168" s="49">
        <f>Calculations!G138</f>
        <v>0</v>
      </c>
      <c r="I168" s="49">
        <f>Calculations!K138</f>
        <v>0</v>
      </c>
      <c r="J168" s="49">
        <f>Calculations!F138</f>
        <v>0</v>
      </c>
      <c r="K168" s="49">
        <f>Calculations!J138</f>
        <v>0</v>
      </c>
      <c r="L168" s="49">
        <f>Calculations!E138</f>
        <v>0</v>
      </c>
      <c r="M168" s="49">
        <f>Calculations!I138</f>
        <v>0</v>
      </c>
      <c r="N168" s="49">
        <f>Calculations!Q138</f>
        <v>1.7351054000000001E-2</v>
      </c>
      <c r="O168" s="49">
        <f>Calculations!V138</f>
        <v>0.78552787888665554</v>
      </c>
      <c r="P168" s="49">
        <f>Calculations!O138</f>
        <v>1.3323664000000001E-2</v>
      </c>
      <c r="Q168" s="49">
        <f>Calculations!T138</f>
        <v>0.60319733434744038</v>
      </c>
      <c r="R168" s="49">
        <f>Calculations!M138</f>
        <v>1.26134E-2</v>
      </c>
      <c r="S168" s="49">
        <f>Calculations!R138</f>
        <v>0.57104181380272001</v>
      </c>
      <c r="T168" s="27" t="s">
        <v>669</v>
      </c>
      <c r="U168" s="27" t="s">
        <v>692</v>
      </c>
      <c r="V168" s="27" t="s">
        <v>666</v>
      </c>
      <c r="W168" s="25" t="s">
        <v>676</v>
      </c>
      <c r="X168" s="34" t="s">
        <v>677</v>
      </c>
      <c r="Y168" s="34" t="s">
        <v>683</v>
      </c>
      <c r="Z168" s="34"/>
      <c r="AA168" s="13"/>
    </row>
    <row r="169" spans="2:27" x14ac:dyDescent="0.2">
      <c r="B169" s="13" t="str">
        <f>Calculations!A139</f>
        <v>P137</v>
      </c>
      <c r="C169" s="13" t="str">
        <f>Calculations!B139</f>
        <v>Land adjacent to 503 Wheatley Lane Road</v>
      </c>
      <c r="D169" s="13" t="str">
        <f>Calculations!C139</f>
        <v>Residential</v>
      </c>
      <c r="E169" s="49">
        <f>Calculations!D139</f>
        <v>2.8263099999999999E-2</v>
      </c>
      <c r="F169" s="49">
        <f>Calculations!H139</f>
        <v>2.8263099999999999E-2</v>
      </c>
      <c r="G169" s="49">
        <f>Calculations!L139</f>
        <v>100</v>
      </c>
      <c r="H169" s="49">
        <f>Calculations!G139</f>
        <v>0</v>
      </c>
      <c r="I169" s="49">
        <f>Calculations!K139</f>
        <v>0</v>
      </c>
      <c r="J169" s="49">
        <f>Calculations!F139</f>
        <v>0</v>
      </c>
      <c r="K169" s="49">
        <f>Calculations!J139</f>
        <v>0</v>
      </c>
      <c r="L169" s="49">
        <f>Calculations!E139</f>
        <v>0</v>
      </c>
      <c r="M169" s="49">
        <f>Calculations!I139</f>
        <v>0</v>
      </c>
      <c r="N169" s="49">
        <f>Calculations!Q139</f>
        <v>0</v>
      </c>
      <c r="O169" s="49">
        <f>Calculations!V139</f>
        <v>0</v>
      </c>
      <c r="P169" s="49">
        <f>Calculations!O139</f>
        <v>0</v>
      </c>
      <c r="Q169" s="49">
        <f>Calculations!T139</f>
        <v>0</v>
      </c>
      <c r="R169" s="49">
        <f>Calculations!M139</f>
        <v>0</v>
      </c>
      <c r="S169" s="49">
        <f>Calculations!R139</f>
        <v>0</v>
      </c>
      <c r="T169" s="27" t="s">
        <v>669</v>
      </c>
      <c r="U169" s="27" t="s">
        <v>692</v>
      </c>
      <c r="V169" s="27" t="s">
        <v>666</v>
      </c>
      <c r="W169" s="25" t="s">
        <v>678</v>
      </c>
      <c r="X169" s="34" t="s">
        <v>679</v>
      </c>
      <c r="Y169" s="34" t="s">
        <v>684</v>
      </c>
      <c r="Z169" s="34"/>
      <c r="AA169" s="13"/>
    </row>
    <row r="170" spans="2:27" ht="38.25" x14ac:dyDescent="0.2">
      <c r="B170" s="13" t="str">
        <f>Calculations!A140</f>
        <v>P138</v>
      </c>
      <c r="C170" s="13" t="str">
        <f>Calculations!B140</f>
        <v>Land adjacent to 310 Wheatley Lane Road</v>
      </c>
      <c r="D170" s="13" t="str">
        <f>Calculations!C140</f>
        <v>Residential</v>
      </c>
      <c r="E170" s="49">
        <f>Calculations!D140</f>
        <v>4.65321E-2</v>
      </c>
      <c r="F170" s="49">
        <f>Calculations!H140</f>
        <v>3.2813913167799996E-2</v>
      </c>
      <c r="G170" s="49">
        <f>Calculations!L140</f>
        <v>70.518874428190429</v>
      </c>
      <c r="H170" s="49">
        <f>Calculations!G140</f>
        <v>0</v>
      </c>
      <c r="I170" s="49">
        <f>Calculations!K140</f>
        <v>0</v>
      </c>
      <c r="J170" s="49">
        <f>Calculations!F140</f>
        <v>0</v>
      </c>
      <c r="K170" s="49">
        <f>Calculations!J140</f>
        <v>0</v>
      </c>
      <c r="L170" s="49">
        <f>Calculations!E140</f>
        <v>1.37181868322E-2</v>
      </c>
      <c r="M170" s="49">
        <f>Calculations!I140</f>
        <v>29.481125571809567</v>
      </c>
      <c r="N170" s="49">
        <f>Calculations!Q140</f>
        <v>1.484867E-2</v>
      </c>
      <c r="O170" s="49">
        <f>Calculations!V140</f>
        <v>31.910595051588043</v>
      </c>
      <c r="P170" s="49">
        <f>Calculations!O140</f>
        <v>1.047682E-2</v>
      </c>
      <c r="Q170" s="49">
        <f>Calculations!T140</f>
        <v>22.515252911431034</v>
      </c>
      <c r="R170" s="49">
        <f>Calculations!M140</f>
        <v>6.8708299999999996E-3</v>
      </c>
      <c r="S170" s="49">
        <f>Calculations!R140</f>
        <v>14.765785339582782</v>
      </c>
      <c r="T170" s="27" t="s">
        <v>51</v>
      </c>
      <c r="U170" s="48" t="s">
        <v>694</v>
      </c>
      <c r="V170" s="27" t="s">
        <v>666</v>
      </c>
      <c r="W170" s="25" t="s">
        <v>670</v>
      </c>
      <c r="X170" s="34" t="s">
        <v>671</v>
      </c>
      <c r="Y170" s="34" t="s">
        <v>700</v>
      </c>
      <c r="Z170" s="34"/>
      <c r="AA170" s="13"/>
    </row>
    <row r="171" spans="2:27" x14ac:dyDescent="0.2">
      <c r="B171" s="13" t="str">
        <f>Calculations!A141</f>
        <v>P139</v>
      </c>
      <c r="C171" s="13" t="str">
        <f>Calculations!B141</f>
        <v>Railway Street Garage Site</v>
      </c>
      <c r="D171" s="13" t="str">
        <f>Calculations!C141</f>
        <v>Residential</v>
      </c>
      <c r="E171" s="49">
        <f>Calculations!D141</f>
        <v>0.24540699999999999</v>
      </c>
      <c r="F171" s="49">
        <f>Calculations!H141</f>
        <v>0.24540699999999999</v>
      </c>
      <c r="G171" s="49">
        <f>Calculations!L141</f>
        <v>100</v>
      </c>
      <c r="H171" s="49">
        <f>Calculations!G141</f>
        <v>0</v>
      </c>
      <c r="I171" s="49">
        <f>Calculations!K141</f>
        <v>0</v>
      </c>
      <c r="J171" s="49">
        <f>Calculations!F141</f>
        <v>0</v>
      </c>
      <c r="K171" s="49">
        <f>Calculations!J141</f>
        <v>0</v>
      </c>
      <c r="L171" s="49">
        <f>Calculations!E141</f>
        <v>0</v>
      </c>
      <c r="M171" s="49">
        <f>Calculations!I141</f>
        <v>0</v>
      </c>
      <c r="N171" s="49">
        <f>Calculations!Q141</f>
        <v>3.4307999999999998E-2</v>
      </c>
      <c r="O171" s="49">
        <f>Calculations!V141</f>
        <v>13.980041319114777</v>
      </c>
      <c r="P171" s="49">
        <f>Calculations!O141</f>
        <v>0</v>
      </c>
      <c r="Q171" s="49">
        <f>Calculations!T141</f>
        <v>0</v>
      </c>
      <c r="R171" s="49">
        <f>Calculations!M141</f>
        <v>0</v>
      </c>
      <c r="S171" s="49">
        <f>Calculations!R141</f>
        <v>0</v>
      </c>
      <c r="T171" s="27" t="s">
        <v>669</v>
      </c>
      <c r="U171" s="27" t="s">
        <v>692</v>
      </c>
      <c r="V171" s="27" t="s">
        <v>666</v>
      </c>
      <c r="W171" s="25" t="s">
        <v>676</v>
      </c>
      <c r="X171" s="34" t="s">
        <v>677</v>
      </c>
      <c r="Y171" s="34" t="s">
        <v>683</v>
      </c>
      <c r="Z171" s="34"/>
      <c r="AA171" s="13"/>
    </row>
    <row r="172" spans="2:27" x14ac:dyDescent="0.2">
      <c r="B172" s="13" t="str">
        <f>Calculations!A142</f>
        <v>P140</v>
      </c>
      <c r="C172" s="13" t="str">
        <f>Calculations!B142</f>
        <v>Land at Lily Street</v>
      </c>
      <c r="D172" s="13" t="str">
        <f>Calculations!C142</f>
        <v>Mixed Use</v>
      </c>
      <c r="E172" s="49">
        <f>Calculations!D142</f>
        <v>0.21714600000000001</v>
      </c>
      <c r="F172" s="49">
        <f>Calculations!H142</f>
        <v>0.21714600000000001</v>
      </c>
      <c r="G172" s="49">
        <f>Calculations!L142</f>
        <v>100</v>
      </c>
      <c r="H172" s="49">
        <f>Calculations!G142</f>
        <v>0</v>
      </c>
      <c r="I172" s="49">
        <f>Calculations!K142</f>
        <v>0</v>
      </c>
      <c r="J172" s="49">
        <f>Calculations!F142</f>
        <v>0</v>
      </c>
      <c r="K172" s="49">
        <f>Calculations!J142</f>
        <v>0</v>
      </c>
      <c r="L172" s="49">
        <f>Calculations!E142</f>
        <v>0</v>
      </c>
      <c r="M172" s="49">
        <f>Calculations!I142</f>
        <v>0</v>
      </c>
      <c r="N172" s="49">
        <f>Calculations!Q142</f>
        <v>4.2826799999999996E-3</v>
      </c>
      <c r="O172" s="49">
        <f>Calculations!V142</f>
        <v>1.9722582962615012</v>
      </c>
      <c r="P172" s="49">
        <f>Calculations!O142</f>
        <v>0</v>
      </c>
      <c r="Q172" s="49">
        <f>Calculations!T142</f>
        <v>0</v>
      </c>
      <c r="R172" s="49">
        <f>Calculations!M142</f>
        <v>0</v>
      </c>
      <c r="S172" s="49">
        <f>Calculations!R142</f>
        <v>0</v>
      </c>
      <c r="T172" s="27" t="s">
        <v>669</v>
      </c>
      <c r="U172" s="27" t="s">
        <v>692</v>
      </c>
      <c r="V172" s="27" t="s">
        <v>666</v>
      </c>
      <c r="W172" s="25" t="s">
        <v>676</v>
      </c>
      <c r="X172" s="34" t="s">
        <v>677</v>
      </c>
      <c r="Y172" s="34" t="s">
        <v>683</v>
      </c>
      <c r="Z172" s="34"/>
      <c r="AA172" s="13"/>
    </row>
    <row r="173" spans="2:27" ht="38.25" x14ac:dyDescent="0.2">
      <c r="B173" s="13" t="str">
        <f>Calculations!A143</f>
        <v>P141</v>
      </c>
      <c r="C173" s="13" t="str">
        <f>Calculations!B143</f>
        <v>Former Vulcan Mill</v>
      </c>
      <c r="D173" s="13" t="str">
        <f>Calculations!C143</f>
        <v>Employment</v>
      </c>
      <c r="E173" s="49">
        <f>Calculations!D143</f>
        <v>0.38239499999999998</v>
      </c>
      <c r="F173" s="49">
        <f>Calculations!H143</f>
        <v>0.15596055397399999</v>
      </c>
      <c r="G173" s="49">
        <f>Calculations!L143</f>
        <v>40.785196975378859</v>
      </c>
      <c r="H173" s="49">
        <f>Calculations!G143</f>
        <v>2.9833043651999999E-2</v>
      </c>
      <c r="I173" s="49">
        <f>Calculations!K143</f>
        <v>7.8016301604361988</v>
      </c>
      <c r="J173" s="49">
        <f>Calculations!F143</f>
        <v>0.19660140237400001</v>
      </c>
      <c r="K173" s="49">
        <f>Calculations!J143</f>
        <v>51.413172864184943</v>
      </c>
      <c r="L173" s="49">
        <f>Calculations!E143</f>
        <v>0</v>
      </c>
      <c r="M173" s="49">
        <f>Calculations!I143</f>
        <v>0</v>
      </c>
      <c r="N173" s="49">
        <f>Calculations!Q143</f>
        <v>0.27125009999999999</v>
      </c>
      <c r="O173" s="49">
        <f>Calculations!V143</f>
        <v>70.934531047738588</v>
      </c>
      <c r="P173" s="49">
        <f>Calculations!O143</f>
        <v>9.3120099999999997E-2</v>
      </c>
      <c r="Q173" s="49">
        <f>Calculations!T143</f>
        <v>24.351808993318429</v>
      </c>
      <c r="R173" s="49">
        <f>Calculations!M143</f>
        <v>2.8939999999999999E-4</v>
      </c>
      <c r="S173" s="49">
        <f>Calculations!R143</f>
        <v>7.5680905869585119E-2</v>
      </c>
      <c r="T173" s="27" t="s">
        <v>51</v>
      </c>
      <c r="U173" s="48" t="s">
        <v>691</v>
      </c>
      <c r="V173" s="27" t="s">
        <v>667</v>
      </c>
      <c r="W173" s="25" t="s">
        <v>670</v>
      </c>
      <c r="X173" s="34" t="s">
        <v>675</v>
      </c>
      <c r="Y173" s="34" t="s">
        <v>700</v>
      </c>
      <c r="Z173" s="34"/>
      <c r="AA173" s="13"/>
    </row>
    <row r="174" spans="2:27" ht="25.5" x14ac:dyDescent="0.2">
      <c r="B174" s="13" t="str">
        <f>Calculations!A144</f>
        <v>P142</v>
      </c>
      <c r="C174" s="13" t="str">
        <f>Calculations!B144</f>
        <v>Land south of Red Scar Works</v>
      </c>
      <c r="D174" s="13" t="str">
        <f>Calculations!C144</f>
        <v>Mixed Use</v>
      </c>
      <c r="E174" s="49">
        <f>Calculations!D144</f>
        <v>1.09934</v>
      </c>
      <c r="F174" s="49">
        <f>Calculations!H144</f>
        <v>0.88438629420273007</v>
      </c>
      <c r="G174" s="49">
        <f>Calculations!L144</f>
        <v>80.447022231769068</v>
      </c>
      <c r="H174" s="49">
        <f>Calculations!G144</f>
        <v>0.20637773717999999</v>
      </c>
      <c r="I174" s="49">
        <f>Calculations!K144</f>
        <v>18.772876196627067</v>
      </c>
      <c r="J174" s="49">
        <f>Calculations!F144</f>
        <v>0</v>
      </c>
      <c r="K174" s="49">
        <f>Calculations!J144</f>
        <v>0</v>
      </c>
      <c r="L174" s="49">
        <f>Calculations!E144</f>
        <v>8.5759686172700005E-3</v>
      </c>
      <c r="M174" s="49">
        <f>Calculations!I144</f>
        <v>0.7801015716038715</v>
      </c>
      <c r="N174" s="49">
        <f>Calculations!Q144</f>
        <v>9.2036199999999999E-2</v>
      </c>
      <c r="O174" s="49">
        <f>Calculations!V144</f>
        <v>8.371950442993068</v>
      </c>
      <c r="P174" s="49">
        <f>Calculations!O144</f>
        <v>0</v>
      </c>
      <c r="Q174" s="49">
        <f>Calculations!T144</f>
        <v>0</v>
      </c>
      <c r="R174" s="49">
        <f>Calculations!M144</f>
        <v>0</v>
      </c>
      <c r="S174" s="49">
        <f>Calculations!R144</f>
        <v>0</v>
      </c>
      <c r="T174" s="27" t="s">
        <v>669</v>
      </c>
      <c r="U174" s="48" t="s">
        <v>691</v>
      </c>
      <c r="V174" s="27" t="s">
        <v>666</v>
      </c>
      <c r="W174" s="25" t="s">
        <v>676</v>
      </c>
      <c r="X174" s="34" t="s">
        <v>677</v>
      </c>
      <c r="Y174" s="34" t="s">
        <v>683</v>
      </c>
      <c r="Z174" s="34"/>
      <c r="AA174" s="13"/>
    </row>
    <row r="175" spans="2:27" x14ac:dyDescent="0.2">
      <c r="B175" s="13" t="str">
        <f>Calculations!A145</f>
        <v>P143</v>
      </c>
      <c r="C175" s="13" t="str">
        <f>Calculations!B145</f>
        <v>Grains Barn Farm</v>
      </c>
      <c r="D175" s="13" t="str">
        <f>Calculations!C145</f>
        <v>Employment</v>
      </c>
      <c r="E175" s="49">
        <f>Calculations!D145</f>
        <v>1.2918199999999999E-2</v>
      </c>
      <c r="F175" s="49">
        <f>Calculations!H145</f>
        <v>1.2918199999999999E-2</v>
      </c>
      <c r="G175" s="49">
        <f>Calculations!L145</f>
        <v>100</v>
      </c>
      <c r="H175" s="49">
        <f>Calculations!G145</f>
        <v>0</v>
      </c>
      <c r="I175" s="49">
        <f>Calculations!K145</f>
        <v>0</v>
      </c>
      <c r="J175" s="49">
        <f>Calculations!F145</f>
        <v>0</v>
      </c>
      <c r="K175" s="49">
        <f>Calculations!J145</f>
        <v>0</v>
      </c>
      <c r="L175" s="49">
        <f>Calculations!E145</f>
        <v>0</v>
      </c>
      <c r="M175" s="49">
        <f>Calculations!I145</f>
        <v>0</v>
      </c>
      <c r="N175" s="49">
        <f>Calculations!Q145</f>
        <v>0</v>
      </c>
      <c r="O175" s="49">
        <f>Calculations!V145</f>
        <v>0</v>
      </c>
      <c r="P175" s="49">
        <f>Calculations!O145</f>
        <v>0</v>
      </c>
      <c r="Q175" s="49">
        <f>Calculations!T145</f>
        <v>0</v>
      </c>
      <c r="R175" s="49">
        <f>Calculations!M145</f>
        <v>0</v>
      </c>
      <c r="S175" s="49">
        <f>Calculations!R145</f>
        <v>0</v>
      </c>
      <c r="T175" s="27" t="s">
        <v>669</v>
      </c>
      <c r="U175" s="27" t="s">
        <v>692</v>
      </c>
      <c r="V175" s="27" t="s">
        <v>667</v>
      </c>
      <c r="W175" s="25" t="s">
        <v>678</v>
      </c>
      <c r="X175" s="34" t="s">
        <v>679</v>
      </c>
      <c r="Y175" s="34" t="s">
        <v>684</v>
      </c>
      <c r="Z175" s="34"/>
      <c r="AA175" s="13"/>
    </row>
    <row r="176" spans="2:27" x14ac:dyDescent="0.2">
      <c r="B176" s="13" t="str">
        <f>Calculations!A146</f>
        <v>P144</v>
      </c>
      <c r="C176" s="13" t="str">
        <f>Calculations!B146</f>
        <v>Land off Hollin Bank</v>
      </c>
      <c r="D176" s="13" t="str">
        <f>Calculations!C146</f>
        <v>Mixed Use</v>
      </c>
      <c r="E176" s="49">
        <f>Calculations!D146</f>
        <v>0.53140699999999996</v>
      </c>
      <c r="F176" s="49">
        <f>Calculations!H146</f>
        <v>0.53140699999999996</v>
      </c>
      <c r="G176" s="49">
        <f>Calculations!L146</f>
        <v>100</v>
      </c>
      <c r="H176" s="49">
        <f>Calculations!G146</f>
        <v>0</v>
      </c>
      <c r="I176" s="49">
        <f>Calculations!K146</f>
        <v>0</v>
      </c>
      <c r="J176" s="49">
        <f>Calculations!F146</f>
        <v>0</v>
      </c>
      <c r="K176" s="49">
        <f>Calculations!J146</f>
        <v>0</v>
      </c>
      <c r="L176" s="49">
        <f>Calculations!E146</f>
        <v>0</v>
      </c>
      <c r="M176" s="49">
        <f>Calculations!I146</f>
        <v>0</v>
      </c>
      <c r="N176" s="49">
        <f>Calculations!Q146</f>
        <v>0</v>
      </c>
      <c r="O176" s="49">
        <f>Calculations!V146</f>
        <v>0</v>
      </c>
      <c r="P176" s="49">
        <f>Calculations!O146</f>
        <v>0</v>
      </c>
      <c r="Q176" s="49">
        <f>Calculations!T146</f>
        <v>0</v>
      </c>
      <c r="R176" s="49">
        <f>Calculations!M146</f>
        <v>0</v>
      </c>
      <c r="S176" s="49">
        <f>Calculations!R146</f>
        <v>0</v>
      </c>
      <c r="T176" s="27" t="s">
        <v>669</v>
      </c>
      <c r="U176" s="27" t="s">
        <v>692</v>
      </c>
      <c r="V176" s="27" t="s">
        <v>666</v>
      </c>
      <c r="W176" s="25" t="s">
        <v>678</v>
      </c>
      <c r="X176" s="34" t="s">
        <v>679</v>
      </c>
      <c r="Y176" s="34" t="s">
        <v>684</v>
      </c>
      <c r="Z176" s="34"/>
      <c r="AA176" s="13"/>
    </row>
    <row r="177" spans="2:27" x14ac:dyDescent="0.2">
      <c r="B177" s="13" t="str">
        <f>Calculations!A147</f>
        <v>P145</v>
      </c>
      <c r="C177" s="13" t="str">
        <f>Calculations!B147</f>
        <v>Storage Compound</v>
      </c>
      <c r="D177" s="13" t="str">
        <f>Calculations!C147</f>
        <v>Employment</v>
      </c>
      <c r="E177" s="49">
        <f>Calculations!D147</f>
        <v>0.37589</v>
      </c>
      <c r="F177" s="49">
        <f>Calculations!H147</f>
        <v>0.37589</v>
      </c>
      <c r="G177" s="49">
        <f>Calculations!L147</f>
        <v>100</v>
      </c>
      <c r="H177" s="49">
        <f>Calculations!G147</f>
        <v>0</v>
      </c>
      <c r="I177" s="49">
        <f>Calculations!K147</f>
        <v>0</v>
      </c>
      <c r="J177" s="49">
        <f>Calculations!F147</f>
        <v>0</v>
      </c>
      <c r="K177" s="49">
        <f>Calculations!J147</f>
        <v>0</v>
      </c>
      <c r="L177" s="49">
        <f>Calculations!E147</f>
        <v>0</v>
      </c>
      <c r="M177" s="49">
        <f>Calculations!I147</f>
        <v>0</v>
      </c>
      <c r="N177" s="49">
        <f>Calculations!Q147</f>
        <v>5.5372000000000001E-6</v>
      </c>
      <c r="O177" s="49">
        <f>Calculations!V147</f>
        <v>1.4730905318045173E-3</v>
      </c>
      <c r="P177" s="49">
        <f>Calculations!O147</f>
        <v>0</v>
      </c>
      <c r="Q177" s="49">
        <f>Calculations!T147</f>
        <v>0</v>
      </c>
      <c r="R177" s="49">
        <f>Calculations!M147</f>
        <v>0</v>
      </c>
      <c r="S177" s="49">
        <f>Calculations!R147</f>
        <v>0</v>
      </c>
      <c r="T177" s="27" t="s">
        <v>669</v>
      </c>
      <c r="U177" s="27" t="s">
        <v>692</v>
      </c>
      <c r="V177" s="27" t="s">
        <v>667</v>
      </c>
      <c r="W177" s="25" t="s">
        <v>676</v>
      </c>
      <c r="X177" s="34" t="s">
        <v>677</v>
      </c>
      <c r="Y177" s="34" t="s">
        <v>683</v>
      </c>
      <c r="Z177" s="34"/>
      <c r="AA177" s="13"/>
    </row>
    <row r="178" spans="2:27" ht="25.5" x14ac:dyDescent="0.2">
      <c r="B178" s="13" t="str">
        <f>Calculations!A148</f>
        <v>P146</v>
      </c>
      <c r="C178" s="13" t="str">
        <f>Calculations!B148</f>
        <v>Land west of Alder House</v>
      </c>
      <c r="D178" s="13" t="str">
        <f>Calculations!C148</f>
        <v>Mixed Use</v>
      </c>
      <c r="E178" s="49">
        <f>Calculations!D148</f>
        <v>0.704071</v>
      </c>
      <c r="F178" s="49">
        <f>Calculations!H148</f>
        <v>0.704071</v>
      </c>
      <c r="G178" s="49">
        <f>Calculations!L148</f>
        <v>100</v>
      </c>
      <c r="H178" s="49">
        <f>Calculations!G148</f>
        <v>0</v>
      </c>
      <c r="I178" s="49">
        <f>Calculations!K148</f>
        <v>0</v>
      </c>
      <c r="J178" s="49">
        <f>Calculations!F148</f>
        <v>0</v>
      </c>
      <c r="K178" s="49">
        <f>Calculations!J148</f>
        <v>0</v>
      </c>
      <c r="L178" s="49">
        <f>Calculations!E148</f>
        <v>0</v>
      </c>
      <c r="M178" s="49">
        <f>Calculations!I148</f>
        <v>0</v>
      </c>
      <c r="N178" s="49">
        <f>Calculations!Q148</f>
        <v>0.22428779099999999</v>
      </c>
      <c r="O178" s="49">
        <f>Calculations!V148</f>
        <v>31.855848486871352</v>
      </c>
      <c r="P178" s="49">
        <f>Calculations!O148</f>
        <v>6.0479099999999992E-4</v>
      </c>
      <c r="Q178" s="49">
        <f>Calculations!T148</f>
        <v>8.5899149375560119E-2</v>
      </c>
      <c r="R178" s="49">
        <f>Calculations!M148</f>
        <v>3.34562E-4</v>
      </c>
      <c r="S178" s="49">
        <f>Calculations!R148</f>
        <v>4.7518219043249897E-2</v>
      </c>
      <c r="T178" s="27" t="s">
        <v>669</v>
      </c>
      <c r="U178" s="48" t="s">
        <v>693</v>
      </c>
      <c r="V178" s="27" t="s">
        <v>666</v>
      </c>
      <c r="W178" s="25" t="s">
        <v>676</v>
      </c>
      <c r="X178" s="34" t="s">
        <v>677</v>
      </c>
      <c r="Y178" s="34" t="s">
        <v>683</v>
      </c>
      <c r="Z178" s="34"/>
      <c r="AA178" s="13"/>
    </row>
    <row r="179" spans="2:27" x14ac:dyDescent="0.2">
      <c r="B179" s="13" t="str">
        <f>Calculations!A149</f>
        <v>P147</v>
      </c>
      <c r="C179" s="13" t="str">
        <f>Calculations!B149</f>
        <v>Former Kippax Biscuits</v>
      </c>
      <c r="D179" s="13" t="str">
        <f>Calculations!C149</f>
        <v>Employment</v>
      </c>
      <c r="E179" s="49">
        <f>Calculations!D149</f>
        <v>0.32669599999999999</v>
      </c>
      <c r="F179" s="49">
        <f>Calculations!H149</f>
        <v>0.32669599999999999</v>
      </c>
      <c r="G179" s="49">
        <f>Calculations!L149</f>
        <v>100</v>
      </c>
      <c r="H179" s="49">
        <f>Calculations!G149</f>
        <v>0</v>
      </c>
      <c r="I179" s="49">
        <f>Calculations!K149</f>
        <v>0</v>
      </c>
      <c r="J179" s="49">
        <f>Calculations!F149</f>
        <v>0</v>
      </c>
      <c r="K179" s="49">
        <f>Calculations!J149</f>
        <v>0</v>
      </c>
      <c r="L179" s="49">
        <f>Calculations!E149</f>
        <v>0</v>
      </c>
      <c r="M179" s="49">
        <f>Calculations!I149</f>
        <v>0</v>
      </c>
      <c r="N179" s="49">
        <f>Calculations!Q149</f>
        <v>8.3926799999999997E-5</v>
      </c>
      <c r="O179" s="49">
        <f>Calculations!V149</f>
        <v>2.568957073242403E-2</v>
      </c>
      <c r="P179" s="49">
        <f>Calculations!O149</f>
        <v>0</v>
      </c>
      <c r="Q179" s="49">
        <f>Calculations!T149</f>
        <v>0</v>
      </c>
      <c r="R179" s="49">
        <f>Calculations!M149</f>
        <v>0</v>
      </c>
      <c r="S179" s="49">
        <f>Calculations!R149</f>
        <v>0</v>
      </c>
      <c r="T179" s="27" t="s">
        <v>669</v>
      </c>
      <c r="U179" s="27" t="s">
        <v>692</v>
      </c>
      <c r="V179" s="27" t="s">
        <v>667</v>
      </c>
      <c r="W179" s="25" t="s">
        <v>676</v>
      </c>
      <c r="X179" s="34" t="s">
        <v>677</v>
      </c>
      <c r="Y179" s="34" t="s">
        <v>683</v>
      </c>
      <c r="Z179" s="34"/>
      <c r="AA179" s="13"/>
    </row>
    <row r="180" spans="2:27" ht="25.5" x14ac:dyDescent="0.2">
      <c r="B180" s="13" t="str">
        <f>Calculations!A150</f>
        <v>P148</v>
      </c>
      <c r="C180" s="13" t="str">
        <f>Calculations!B150</f>
        <v>Manor Mill</v>
      </c>
      <c r="D180" s="13" t="str">
        <f>Calculations!C150</f>
        <v>Residential</v>
      </c>
      <c r="E180" s="49">
        <f>Calculations!D150</f>
        <v>1.4755799999999999</v>
      </c>
      <c r="F180" s="49">
        <f>Calculations!H150</f>
        <v>1.4755799999999999</v>
      </c>
      <c r="G180" s="49">
        <f>Calculations!L150</f>
        <v>100</v>
      </c>
      <c r="H180" s="49">
        <f>Calculations!G150</f>
        <v>0</v>
      </c>
      <c r="I180" s="49">
        <f>Calculations!K150</f>
        <v>0</v>
      </c>
      <c r="J180" s="49">
        <f>Calculations!F150</f>
        <v>0</v>
      </c>
      <c r="K180" s="49">
        <f>Calculations!J150</f>
        <v>0</v>
      </c>
      <c r="L180" s="49">
        <f>Calculations!E150</f>
        <v>0</v>
      </c>
      <c r="M180" s="49">
        <f>Calculations!I150</f>
        <v>0</v>
      </c>
      <c r="N180" s="49">
        <f>Calculations!Q150</f>
        <v>0.14101229999999998</v>
      </c>
      <c r="O180" s="49">
        <f>Calculations!V150</f>
        <v>9.55639816207864</v>
      </c>
      <c r="P180" s="49">
        <f>Calculations!O150</f>
        <v>4.2893899999999999E-2</v>
      </c>
      <c r="Q180" s="49">
        <f>Calculations!T150</f>
        <v>2.9069179576844362</v>
      </c>
      <c r="R180" s="49">
        <f>Calculations!M150</f>
        <v>2.5999999999999999E-2</v>
      </c>
      <c r="S180" s="49">
        <f>Calculations!R150</f>
        <v>1.7620190026972447</v>
      </c>
      <c r="T180" s="27" t="s">
        <v>669</v>
      </c>
      <c r="U180" s="48" t="s">
        <v>693</v>
      </c>
      <c r="V180" s="27" t="s">
        <v>666</v>
      </c>
      <c r="W180" s="25" t="s">
        <v>676</v>
      </c>
      <c r="X180" s="34" t="s">
        <v>677</v>
      </c>
      <c r="Y180" s="34" t="s">
        <v>683</v>
      </c>
      <c r="Z180" s="34"/>
      <c r="AA180" s="13"/>
    </row>
    <row r="181" spans="2:27" ht="25.5" x14ac:dyDescent="0.2">
      <c r="B181" s="13" t="str">
        <f>Calculations!A151</f>
        <v>P149</v>
      </c>
      <c r="C181" s="13" t="str">
        <f>Calculations!B151</f>
        <v>Crownest Mill</v>
      </c>
      <c r="D181" s="13" t="str">
        <f>Calculations!C151</f>
        <v>Retail</v>
      </c>
      <c r="E181" s="49">
        <f>Calculations!D151</f>
        <v>2.04799</v>
      </c>
      <c r="F181" s="49">
        <f>Calculations!H151</f>
        <v>1.7859970391692002</v>
      </c>
      <c r="G181" s="49">
        <f>Calculations!L151</f>
        <v>87.207312495139149</v>
      </c>
      <c r="H181" s="49">
        <f>Calculations!G151</f>
        <v>0.19564992113999999</v>
      </c>
      <c r="I181" s="49">
        <f>Calculations!K151</f>
        <v>9.5532654524680289</v>
      </c>
      <c r="J181" s="49">
        <f>Calculations!F151</f>
        <v>4.2118599141400002E-2</v>
      </c>
      <c r="K181" s="49">
        <f>Calculations!J151</f>
        <v>2.056582265606766</v>
      </c>
      <c r="L181" s="49">
        <f>Calculations!E151</f>
        <v>2.4224440549400001E-2</v>
      </c>
      <c r="M181" s="49">
        <f>Calculations!I151</f>
        <v>1.1828397867860683</v>
      </c>
      <c r="N181" s="49">
        <f>Calculations!Q151</f>
        <v>0.15822020000000001</v>
      </c>
      <c r="O181" s="49">
        <f>Calculations!V151</f>
        <v>7.725633425944463</v>
      </c>
      <c r="P181" s="49">
        <f>Calculations!O151</f>
        <v>6.7323500000000008E-2</v>
      </c>
      <c r="Q181" s="49">
        <f>Calculations!T151</f>
        <v>3.2872963246890858</v>
      </c>
      <c r="R181" s="49">
        <f>Calculations!M151</f>
        <v>5.3660300000000001E-2</v>
      </c>
      <c r="S181" s="49">
        <f>Calculations!R151</f>
        <v>2.6201446296124491</v>
      </c>
      <c r="T181" s="27" t="s">
        <v>669</v>
      </c>
      <c r="U181" s="48" t="s">
        <v>694</v>
      </c>
      <c r="V181" s="27" t="s">
        <v>667</v>
      </c>
      <c r="W181" s="25" t="s">
        <v>673</v>
      </c>
      <c r="X181" s="34" t="s">
        <v>674</v>
      </c>
      <c r="Y181" s="34" t="s">
        <v>682</v>
      </c>
      <c r="Z181" s="34"/>
      <c r="AA181" s="13"/>
    </row>
    <row r="182" spans="2:27" ht="25.5" x14ac:dyDescent="0.2">
      <c r="B182" s="13" t="str">
        <f>Calculations!A152</f>
        <v>P150</v>
      </c>
      <c r="C182" s="13" t="str">
        <f>Calculations!B152</f>
        <v>IAC Ltd</v>
      </c>
      <c r="D182" s="13" t="str">
        <f>Calculations!C152</f>
        <v>Residential</v>
      </c>
      <c r="E182" s="49">
        <f>Calculations!D152</f>
        <v>2.6011799999999998</v>
      </c>
      <c r="F182" s="49">
        <f>Calculations!H152</f>
        <v>2.6011799999999998</v>
      </c>
      <c r="G182" s="49">
        <f>Calculations!L152</f>
        <v>100</v>
      </c>
      <c r="H182" s="49">
        <f>Calculations!G152</f>
        <v>0</v>
      </c>
      <c r="I182" s="49">
        <f>Calculations!K152</f>
        <v>0</v>
      </c>
      <c r="J182" s="49">
        <f>Calculations!F152</f>
        <v>0</v>
      </c>
      <c r="K182" s="49">
        <f>Calculations!J152</f>
        <v>0</v>
      </c>
      <c r="L182" s="49">
        <f>Calculations!E152</f>
        <v>0</v>
      </c>
      <c r="M182" s="49">
        <f>Calculations!I152</f>
        <v>0</v>
      </c>
      <c r="N182" s="49">
        <f>Calculations!Q152</f>
        <v>9.9889200000000011E-2</v>
      </c>
      <c r="O182" s="49">
        <f>Calculations!V152</f>
        <v>3.8401494706248709</v>
      </c>
      <c r="P182" s="49">
        <f>Calculations!O152</f>
        <v>3.8014100000000002E-2</v>
      </c>
      <c r="Q182" s="49">
        <f>Calculations!T152</f>
        <v>1.4614175105144589</v>
      </c>
      <c r="R182" s="49">
        <f>Calculations!M152</f>
        <v>0</v>
      </c>
      <c r="S182" s="49">
        <f>Calculations!R152</f>
        <v>0</v>
      </c>
      <c r="T182" s="27" t="s">
        <v>669</v>
      </c>
      <c r="U182" s="48" t="s">
        <v>693</v>
      </c>
      <c r="V182" s="27" t="s">
        <v>666</v>
      </c>
      <c r="W182" s="25" t="s">
        <v>676</v>
      </c>
      <c r="X182" s="34" t="s">
        <v>677</v>
      </c>
      <c r="Y182" s="34" t="s">
        <v>683</v>
      </c>
      <c r="Z182" s="34"/>
      <c r="AA182" s="13"/>
    </row>
    <row r="183" spans="2:27" ht="38.25" x14ac:dyDescent="0.2">
      <c r="B183" s="13" t="str">
        <f>Calculations!A153</f>
        <v>P151</v>
      </c>
      <c r="C183" s="13" t="str">
        <f>Calculations!B153</f>
        <v>Profile Park</v>
      </c>
      <c r="D183" s="13" t="str">
        <f>Calculations!C153</f>
        <v>Mixed Use</v>
      </c>
      <c r="E183" s="49">
        <f>Calculations!D153</f>
        <v>4.0612199999999996</v>
      </c>
      <c r="F183" s="49">
        <f>Calculations!H153</f>
        <v>1.5695032314198896</v>
      </c>
      <c r="G183" s="49">
        <f>Calculations!L153</f>
        <v>38.646102191456997</v>
      </c>
      <c r="H183" s="49">
        <f>Calculations!G153</f>
        <v>2.4612201408800001</v>
      </c>
      <c r="I183" s="49">
        <f>Calculations!K153</f>
        <v>60.602974989781401</v>
      </c>
      <c r="J183" s="49">
        <f>Calculations!F153</f>
        <v>9.6966277001100006E-3</v>
      </c>
      <c r="K183" s="49">
        <f>Calculations!J153</f>
        <v>0.2387614485329532</v>
      </c>
      <c r="L183" s="49">
        <f>Calculations!E153</f>
        <v>2.0799999999999999E-2</v>
      </c>
      <c r="M183" s="49">
        <f>Calculations!I153</f>
        <v>0.5121613702286506</v>
      </c>
      <c r="N183" s="49">
        <f>Calculations!Q153</f>
        <v>1.060789</v>
      </c>
      <c r="O183" s="49">
        <f>Calculations!V153</f>
        <v>26.119959027090385</v>
      </c>
      <c r="P183" s="49">
        <f>Calculations!O153</f>
        <v>0.41830999999999996</v>
      </c>
      <c r="Q183" s="49">
        <f>Calculations!T153</f>
        <v>10.30010686443975</v>
      </c>
      <c r="R183" s="49">
        <f>Calculations!M153</f>
        <v>9.9864999999999995E-2</v>
      </c>
      <c r="S183" s="49">
        <f>Calculations!R153</f>
        <v>2.4589901556675087</v>
      </c>
      <c r="T183" s="27" t="s">
        <v>51</v>
      </c>
      <c r="U183" s="48" t="s">
        <v>691</v>
      </c>
      <c r="V183" s="27" t="s">
        <v>666</v>
      </c>
      <c r="W183" s="25" t="s">
        <v>670</v>
      </c>
      <c r="X183" s="34" t="s">
        <v>675</v>
      </c>
      <c r="Y183" s="34" t="s">
        <v>700</v>
      </c>
      <c r="Z183" s="34"/>
      <c r="AA183" s="13"/>
    </row>
    <row r="184" spans="2:27" x14ac:dyDescent="0.2">
      <c r="B184" s="13" t="str">
        <f>Calculations!A154</f>
        <v>P152</v>
      </c>
      <c r="C184" s="13" t="str">
        <f>Calculations!B154</f>
        <v>Land at Lenches Road / Knotts Lane</v>
      </c>
      <c r="D184" s="13" t="str">
        <f>Calculations!C154</f>
        <v>Mixed Use</v>
      </c>
      <c r="E184" s="49">
        <f>Calculations!D154</f>
        <v>7.59199</v>
      </c>
      <c r="F184" s="49">
        <f>Calculations!H154</f>
        <v>7.59199</v>
      </c>
      <c r="G184" s="49">
        <f>Calculations!L154</f>
        <v>100</v>
      </c>
      <c r="H184" s="49">
        <f>Calculations!G154</f>
        <v>0</v>
      </c>
      <c r="I184" s="49">
        <f>Calculations!K154</f>
        <v>0</v>
      </c>
      <c r="J184" s="49">
        <f>Calculations!F154</f>
        <v>0</v>
      </c>
      <c r="K184" s="49">
        <f>Calculations!J154</f>
        <v>0</v>
      </c>
      <c r="L184" s="49">
        <f>Calculations!E154</f>
        <v>0</v>
      </c>
      <c r="M184" s="49">
        <f>Calculations!I154</f>
        <v>0</v>
      </c>
      <c r="N184" s="49">
        <f>Calculations!Q154</f>
        <v>0.17807788999999999</v>
      </c>
      <c r="O184" s="49">
        <f>Calculations!V154</f>
        <v>2.3456022729218557</v>
      </c>
      <c r="P184" s="49">
        <f>Calculations!O154</f>
        <v>6.1547889999999994E-2</v>
      </c>
      <c r="Q184" s="49">
        <f>Calculations!T154</f>
        <v>0.81069508784916733</v>
      </c>
      <c r="R184" s="49">
        <f>Calculations!M154</f>
        <v>8.7766900000000002E-3</v>
      </c>
      <c r="S184" s="49">
        <f>Calculations!R154</f>
        <v>0.11560460432640191</v>
      </c>
      <c r="T184" s="27" t="s">
        <v>669</v>
      </c>
      <c r="U184" s="27" t="s">
        <v>692</v>
      </c>
      <c r="V184" s="27" t="s">
        <v>666</v>
      </c>
      <c r="W184" s="25" t="s">
        <v>676</v>
      </c>
      <c r="X184" s="34" t="s">
        <v>677</v>
      </c>
      <c r="Y184" s="34" t="s">
        <v>683</v>
      </c>
      <c r="Z184" s="34"/>
      <c r="AA184" s="13"/>
    </row>
    <row r="185" spans="2:27" ht="38.25" x14ac:dyDescent="0.2">
      <c r="B185" s="13" t="str">
        <f>Calculations!A155</f>
        <v>P153</v>
      </c>
      <c r="C185" s="13" t="str">
        <f>Calculations!B155</f>
        <v>Dale Mill</v>
      </c>
      <c r="D185" s="13" t="str">
        <f>Calculations!C155</f>
        <v>Mixed Use</v>
      </c>
      <c r="E185" s="49">
        <f>Calculations!D155</f>
        <v>1.62287</v>
      </c>
      <c r="F185" s="49">
        <f>Calculations!H155</f>
        <v>1.0966491421408311</v>
      </c>
      <c r="G185" s="49">
        <f>Calculations!L155</f>
        <v>67.574675860717804</v>
      </c>
      <c r="H185" s="49">
        <f>Calculations!G155</f>
        <v>0.52595870346999996</v>
      </c>
      <c r="I185" s="49">
        <f>Calculations!K155</f>
        <v>32.409170387646576</v>
      </c>
      <c r="J185" s="49">
        <f>Calculations!F155</f>
        <v>2.6215438916899999E-4</v>
      </c>
      <c r="K185" s="49">
        <f>Calculations!J155</f>
        <v>1.6153751635620842E-2</v>
      </c>
      <c r="L185" s="49">
        <f>Calculations!E155</f>
        <v>0</v>
      </c>
      <c r="M185" s="49">
        <f>Calculations!I155</f>
        <v>0</v>
      </c>
      <c r="N185" s="49">
        <f>Calculations!Q155</f>
        <v>0.63510889999999998</v>
      </c>
      <c r="O185" s="49">
        <f>Calculations!V155</f>
        <v>39.134921466291203</v>
      </c>
      <c r="P185" s="49">
        <f>Calculations!O155</f>
        <v>0.38536789999999999</v>
      </c>
      <c r="Q185" s="49">
        <f>Calculations!T155</f>
        <v>23.746073314560007</v>
      </c>
      <c r="R185" s="49">
        <f>Calculations!M155</f>
        <v>0.30299199999999998</v>
      </c>
      <c r="S185" s="49">
        <f>Calculations!R155</f>
        <v>18.67013377534861</v>
      </c>
      <c r="T185" s="27" t="s">
        <v>51</v>
      </c>
      <c r="U185" s="48" t="s">
        <v>691</v>
      </c>
      <c r="V185" s="27" t="s">
        <v>666</v>
      </c>
      <c r="W185" s="25" t="s">
        <v>670</v>
      </c>
      <c r="X185" s="34" t="s">
        <v>675</v>
      </c>
      <c r="Y185" s="34" t="s">
        <v>700</v>
      </c>
      <c r="Z185" s="34"/>
      <c r="AA185" s="13"/>
    </row>
    <row r="186" spans="2:27" ht="25.5" x14ac:dyDescent="0.2">
      <c r="B186" s="13" t="str">
        <f>Calculations!A156</f>
        <v>P154</v>
      </c>
      <c r="C186" s="13" t="str">
        <f>Calculations!B156</f>
        <v>Land off Jackdaw Road</v>
      </c>
      <c r="D186" s="13" t="str">
        <f>Calculations!C156</f>
        <v>Employment</v>
      </c>
      <c r="E186" s="49">
        <f>Calculations!D156</f>
        <v>3.3492000000000002</v>
      </c>
      <c r="F186" s="49">
        <f>Calculations!H156</f>
        <v>3.3268756419918</v>
      </c>
      <c r="G186" s="49">
        <f>Calculations!L156</f>
        <v>99.333442075474736</v>
      </c>
      <c r="H186" s="49">
        <f>Calculations!G156</f>
        <v>0</v>
      </c>
      <c r="I186" s="49">
        <f>Calculations!K156</f>
        <v>0</v>
      </c>
      <c r="J186" s="49">
        <f>Calculations!F156</f>
        <v>0</v>
      </c>
      <c r="K186" s="49">
        <f>Calculations!J156</f>
        <v>0</v>
      </c>
      <c r="L186" s="49">
        <f>Calculations!E156</f>
        <v>2.2324358008199999E-2</v>
      </c>
      <c r="M186" s="49">
        <f>Calculations!I156</f>
        <v>0.66655792452525964</v>
      </c>
      <c r="N186" s="49">
        <f>Calculations!Q156</f>
        <v>0.53777279999999994</v>
      </c>
      <c r="O186" s="49">
        <f>Calculations!V156</f>
        <v>16.056753851666066</v>
      </c>
      <c r="P186" s="49">
        <f>Calculations!O156</f>
        <v>0.1370178</v>
      </c>
      <c r="Q186" s="49">
        <f>Calculations!T156</f>
        <v>4.0910605517735572</v>
      </c>
      <c r="R186" s="49">
        <f>Calculations!M156</f>
        <v>4.71993E-2</v>
      </c>
      <c r="S186" s="49">
        <f>Calculations!R156</f>
        <v>1.4092708706556789</v>
      </c>
      <c r="T186" s="27" t="s">
        <v>669</v>
      </c>
      <c r="U186" s="48" t="s">
        <v>694</v>
      </c>
      <c r="V186" s="27" t="s">
        <v>667</v>
      </c>
      <c r="W186" s="25" t="s">
        <v>673</v>
      </c>
      <c r="X186" s="34" t="s">
        <v>674</v>
      </c>
      <c r="Y186" s="34" t="s">
        <v>682</v>
      </c>
      <c r="Z186" s="34"/>
      <c r="AA186" s="13"/>
    </row>
    <row r="187" spans="2:27" ht="25.5" x14ac:dyDescent="0.2">
      <c r="B187" s="13" t="str">
        <f>Calculations!A157</f>
        <v>P155</v>
      </c>
      <c r="C187" s="13" t="str">
        <f>Calculations!B157</f>
        <v>Land at R B Business Park</v>
      </c>
      <c r="D187" s="13" t="str">
        <f>Calculations!C157</f>
        <v>Employment</v>
      </c>
      <c r="E187" s="49">
        <f>Calculations!D157</f>
        <v>1.07378</v>
      </c>
      <c r="F187" s="49">
        <f>Calculations!H157</f>
        <v>1.0495475141179</v>
      </c>
      <c r="G187" s="49">
        <f>Calculations!L157</f>
        <v>97.743254122622886</v>
      </c>
      <c r="H187" s="49">
        <f>Calculations!G157</f>
        <v>2.4232485882099999E-2</v>
      </c>
      <c r="I187" s="49">
        <f>Calculations!K157</f>
        <v>2.2567458773771163</v>
      </c>
      <c r="J187" s="49">
        <f>Calculations!F157</f>
        <v>0</v>
      </c>
      <c r="K187" s="49">
        <f>Calculations!J157</f>
        <v>0</v>
      </c>
      <c r="L187" s="49">
        <f>Calculations!E157</f>
        <v>0</v>
      </c>
      <c r="M187" s="49">
        <f>Calculations!I157</f>
        <v>0</v>
      </c>
      <c r="N187" s="49">
        <f>Calculations!Q157</f>
        <v>8.52826E-4</v>
      </c>
      <c r="O187" s="49">
        <f>Calculations!V157</f>
        <v>7.9422786790590255E-2</v>
      </c>
      <c r="P187" s="49">
        <f>Calculations!O157</f>
        <v>0</v>
      </c>
      <c r="Q187" s="49">
        <f>Calculations!T157</f>
        <v>0</v>
      </c>
      <c r="R187" s="49">
        <f>Calculations!M157</f>
        <v>0</v>
      </c>
      <c r="S187" s="49">
        <f>Calculations!R157</f>
        <v>0</v>
      </c>
      <c r="T187" s="27" t="s">
        <v>669</v>
      </c>
      <c r="U187" s="48" t="s">
        <v>691</v>
      </c>
      <c r="V187" s="27" t="s">
        <v>667</v>
      </c>
      <c r="W187" s="25" t="s">
        <v>676</v>
      </c>
      <c r="X187" s="34" t="s">
        <v>677</v>
      </c>
      <c r="Y187" s="34" t="s">
        <v>683</v>
      </c>
      <c r="Z187" s="34"/>
      <c r="AA187" s="13"/>
    </row>
    <row r="188" spans="2:27" ht="25.5" x14ac:dyDescent="0.2">
      <c r="B188" s="13" t="str">
        <f>Calculations!A158</f>
        <v>P156</v>
      </c>
      <c r="C188" s="13" t="str">
        <f>Calculations!B158</f>
        <v>Land off Lomeshaye Place</v>
      </c>
      <c r="D188" s="13" t="str">
        <f>Calculations!C158</f>
        <v>Employment</v>
      </c>
      <c r="E188" s="49">
        <f>Calculations!D158</f>
        <v>0.30749399999999999</v>
      </c>
      <c r="F188" s="49">
        <f>Calculations!H158</f>
        <v>0.30749399999999999</v>
      </c>
      <c r="G188" s="49">
        <f>Calculations!L158</f>
        <v>100</v>
      </c>
      <c r="H188" s="49">
        <f>Calculations!G158</f>
        <v>0</v>
      </c>
      <c r="I188" s="49">
        <f>Calculations!K158</f>
        <v>0</v>
      </c>
      <c r="J188" s="49">
        <f>Calculations!F158</f>
        <v>0</v>
      </c>
      <c r="K188" s="49">
        <f>Calculations!J158</f>
        <v>0</v>
      </c>
      <c r="L188" s="49">
        <f>Calculations!E158</f>
        <v>0</v>
      </c>
      <c r="M188" s="49">
        <f>Calculations!I158</f>
        <v>0</v>
      </c>
      <c r="N188" s="49">
        <f>Calculations!Q158</f>
        <v>0</v>
      </c>
      <c r="O188" s="49">
        <f>Calculations!V158</f>
        <v>0</v>
      </c>
      <c r="P188" s="49">
        <f>Calculations!O158</f>
        <v>0</v>
      </c>
      <c r="Q188" s="49">
        <f>Calculations!T158</f>
        <v>0</v>
      </c>
      <c r="R188" s="49">
        <f>Calculations!M158</f>
        <v>0</v>
      </c>
      <c r="S188" s="49">
        <f>Calculations!R158</f>
        <v>0</v>
      </c>
      <c r="T188" s="27" t="s">
        <v>669</v>
      </c>
      <c r="U188" s="48" t="s">
        <v>691</v>
      </c>
      <c r="V188" s="27" t="s">
        <v>667</v>
      </c>
      <c r="W188" s="25" t="s">
        <v>676</v>
      </c>
      <c r="X188" s="34" t="s">
        <v>677</v>
      </c>
      <c r="Y188" s="34" t="s">
        <v>683</v>
      </c>
      <c r="Z188" s="34"/>
      <c r="AA188" s="13"/>
    </row>
    <row r="189" spans="2:27" ht="25.5" x14ac:dyDescent="0.2">
      <c r="B189" s="13" t="str">
        <f>Calculations!A159</f>
        <v>P157</v>
      </c>
      <c r="C189" s="13" t="str">
        <f>Calculations!B159</f>
        <v>Land to rear of 31-33 Kenyon Road</v>
      </c>
      <c r="D189" s="13" t="str">
        <f>Calculations!C159</f>
        <v>Employment</v>
      </c>
      <c r="E189" s="49">
        <f>Calculations!D159</f>
        <v>1.55837</v>
      </c>
      <c r="F189" s="49">
        <f>Calculations!H159</f>
        <v>1.55837</v>
      </c>
      <c r="G189" s="49">
        <f>Calculations!L159</f>
        <v>100</v>
      </c>
      <c r="H189" s="49">
        <f>Calculations!G159</f>
        <v>0</v>
      </c>
      <c r="I189" s="49">
        <f>Calculations!K159</f>
        <v>0</v>
      </c>
      <c r="J189" s="49">
        <f>Calculations!F159</f>
        <v>0</v>
      </c>
      <c r="K189" s="49">
        <f>Calculations!J159</f>
        <v>0</v>
      </c>
      <c r="L189" s="49">
        <f>Calculations!E159</f>
        <v>0</v>
      </c>
      <c r="M189" s="49">
        <f>Calculations!I159</f>
        <v>0</v>
      </c>
      <c r="N189" s="49">
        <f>Calculations!Q159</f>
        <v>0</v>
      </c>
      <c r="O189" s="49">
        <f>Calculations!V159</f>
        <v>0</v>
      </c>
      <c r="P189" s="49">
        <f>Calculations!O159</f>
        <v>0</v>
      </c>
      <c r="Q189" s="49">
        <f>Calculations!T159</f>
        <v>0</v>
      </c>
      <c r="R189" s="49">
        <f>Calculations!M159</f>
        <v>0</v>
      </c>
      <c r="S189" s="49">
        <f>Calculations!R159</f>
        <v>0</v>
      </c>
      <c r="T189" s="27" t="s">
        <v>669</v>
      </c>
      <c r="U189" s="48" t="s">
        <v>693</v>
      </c>
      <c r="V189" s="27" t="s">
        <v>667</v>
      </c>
      <c r="W189" s="25" t="s">
        <v>676</v>
      </c>
      <c r="X189" s="34" t="s">
        <v>677</v>
      </c>
      <c r="Y189" s="34" t="s">
        <v>683</v>
      </c>
      <c r="Z189" s="34"/>
      <c r="AA189" s="13"/>
    </row>
    <row r="190" spans="2:27" ht="25.5" x14ac:dyDescent="0.2">
      <c r="B190" s="13" t="str">
        <f>Calculations!A160</f>
        <v>P158</v>
      </c>
      <c r="C190" s="13" t="str">
        <f>Calculations!B160</f>
        <v>Land to rear of 12 Lindred Road</v>
      </c>
      <c r="D190" s="13" t="str">
        <f>Calculations!C160</f>
        <v>Employment</v>
      </c>
      <c r="E190" s="49">
        <f>Calculations!D160</f>
        <v>0.33293899999999998</v>
      </c>
      <c r="F190" s="49">
        <f>Calculations!H160</f>
        <v>0.33025955189460299</v>
      </c>
      <c r="G190" s="49">
        <f>Calculations!L160</f>
        <v>99.195213505958449</v>
      </c>
      <c r="H190" s="49">
        <f>Calculations!G160</f>
        <v>2.4852840095000001E-3</v>
      </c>
      <c r="I190" s="49">
        <f>Calculations!K160</f>
        <v>0.74646827481911104</v>
      </c>
      <c r="J190" s="49">
        <f>Calculations!F160</f>
        <v>0</v>
      </c>
      <c r="K190" s="49">
        <f>Calculations!J160</f>
        <v>0</v>
      </c>
      <c r="L190" s="49">
        <f>Calculations!E160</f>
        <v>1.9416409589700001E-4</v>
      </c>
      <c r="M190" s="49">
        <f>Calculations!I160</f>
        <v>5.8318219222440154E-2</v>
      </c>
      <c r="N190" s="49">
        <f>Calculations!Q160</f>
        <v>1.0223899999999999E-2</v>
      </c>
      <c r="O190" s="49">
        <f>Calculations!V160</f>
        <v>3.0708027596646832</v>
      </c>
      <c r="P190" s="49">
        <f>Calculations!O160</f>
        <v>0</v>
      </c>
      <c r="Q190" s="49">
        <f>Calculations!T160</f>
        <v>0</v>
      </c>
      <c r="R190" s="49">
        <f>Calculations!M160</f>
        <v>0</v>
      </c>
      <c r="S190" s="49">
        <f>Calculations!R160</f>
        <v>0</v>
      </c>
      <c r="T190" s="27" t="s">
        <v>669</v>
      </c>
      <c r="U190" s="48" t="s">
        <v>691</v>
      </c>
      <c r="V190" s="27" t="s">
        <v>667</v>
      </c>
      <c r="W190" s="25" t="s">
        <v>676</v>
      </c>
      <c r="X190" s="34" t="s">
        <v>677</v>
      </c>
      <c r="Y190" s="34" t="s">
        <v>683</v>
      </c>
      <c r="Z190" s="34"/>
      <c r="AA190" s="13"/>
    </row>
    <row r="191" spans="2:27" ht="38.25" x14ac:dyDescent="0.2">
      <c r="B191" s="13" t="str">
        <f>Calculations!A161</f>
        <v>P159</v>
      </c>
      <c r="C191" s="13" t="str">
        <f>Calculations!B161</f>
        <v>Yard off Brook Street</v>
      </c>
      <c r="D191" s="13" t="str">
        <f>Calculations!C161</f>
        <v>Employment</v>
      </c>
      <c r="E191" s="49">
        <f>Calculations!D161</f>
        <v>0.138931</v>
      </c>
      <c r="F191" s="49">
        <f>Calculations!H161</f>
        <v>7.194844702909018E-3</v>
      </c>
      <c r="G191" s="49">
        <f>Calculations!L161</f>
        <v>5.1787179987972571</v>
      </c>
      <c r="H191" s="49">
        <f>Calculations!G161</f>
        <v>1.0986644630899999E-2</v>
      </c>
      <c r="I191" s="49">
        <f>Calculations!K161</f>
        <v>7.9079864327615867</v>
      </c>
      <c r="J191" s="49">
        <f>Calculations!F161</f>
        <v>0.120319091176</v>
      </c>
      <c r="K191" s="49">
        <f>Calculations!J161</f>
        <v>86.60348746931929</v>
      </c>
      <c r="L191" s="49">
        <f>Calculations!E161</f>
        <v>4.3041949019100001E-4</v>
      </c>
      <c r="M191" s="49">
        <f>Calculations!I161</f>
        <v>0.3098080991218663</v>
      </c>
      <c r="N191" s="49">
        <f>Calculations!Q161</f>
        <v>0.1376502</v>
      </c>
      <c r="O191" s="49">
        <f>Calculations!V161</f>
        <v>99.078103519013041</v>
      </c>
      <c r="P191" s="49">
        <f>Calculations!O161</f>
        <v>0.1083099</v>
      </c>
      <c r="Q191" s="49">
        <f>Calculations!T161</f>
        <v>77.959490682425098</v>
      </c>
      <c r="R191" s="49">
        <f>Calculations!M161</f>
        <v>7.16479E-2</v>
      </c>
      <c r="S191" s="49">
        <f>Calculations!R161</f>
        <v>51.570851717759183</v>
      </c>
      <c r="T191" s="27" t="s">
        <v>51</v>
      </c>
      <c r="U191" s="48" t="s">
        <v>691</v>
      </c>
      <c r="V191" s="27" t="s">
        <v>667</v>
      </c>
      <c r="W191" s="25" t="s">
        <v>670</v>
      </c>
      <c r="X191" s="34" t="s">
        <v>675</v>
      </c>
      <c r="Y191" s="34" t="s">
        <v>700</v>
      </c>
      <c r="Z191" s="34"/>
      <c r="AA191" s="13"/>
    </row>
    <row r="192" spans="2:27" ht="38.25" x14ac:dyDescent="0.2">
      <c r="B192" s="13" t="str">
        <f>Calculations!A162</f>
        <v>P160</v>
      </c>
      <c r="C192" s="13" t="str">
        <f>Calculations!B162</f>
        <v>Land off Junction Street</v>
      </c>
      <c r="D192" s="13" t="str">
        <f>Calculations!C162</f>
        <v>Employment</v>
      </c>
      <c r="E192" s="49">
        <f>Calculations!D162</f>
        <v>2.2225199999999998</v>
      </c>
      <c r="F192" s="49">
        <f>Calculations!H162</f>
        <v>0.90848753519999992</v>
      </c>
      <c r="G192" s="49">
        <f>Calculations!L162</f>
        <v>40.876461638140491</v>
      </c>
      <c r="H192" s="49">
        <f>Calculations!G162</f>
        <v>1.3140324647999999</v>
      </c>
      <c r="I192" s="49">
        <f>Calculations!K162</f>
        <v>59.123538361859509</v>
      </c>
      <c r="J192" s="49">
        <f>Calculations!F162</f>
        <v>0</v>
      </c>
      <c r="K192" s="49">
        <f>Calculations!J162</f>
        <v>0</v>
      </c>
      <c r="L192" s="49">
        <f>Calculations!E162</f>
        <v>0</v>
      </c>
      <c r="M192" s="49">
        <f>Calculations!I162</f>
        <v>0</v>
      </c>
      <c r="N192" s="49">
        <f>Calculations!Q162</f>
        <v>0.81958569999999997</v>
      </c>
      <c r="O192" s="49">
        <f>Calculations!V162</f>
        <v>36.876415060381909</v>
      </c>
      <c r="P192" s="49">
        <f>Calculations!O162</f>
        <v>0.32157069999999999</v>
      </c>
      <c r="Q192" s="49">
        <f>Calculations!T162</f>
        <v>14.468742688479743</v>
      </c>
      <c r="R192" s="49">
        <f>Calculations!M162</f>
        <v>0.248</v>
      </c>
      <c r="S192" s="49">
        <f>Calculations!R162</f>
        <v>11.158504760362112</v>
      </c>
      <c r="T192" s="27" t="s">
        <v>51</v>
      </c>
      <c r="U192" s="48" t="s">
        <v>694</v>
      </c>
      <c r="V192" s="27" t="s">
        <v>667</v>
      </c>
      <c r="W192" s="25" t="s">
        <v>670</v>
      </c>
      <c r="X192" s="34" t="s">
        <v>675</v>
      </c>
      <c r="Y192" s="34" t="s">
        <v>700</v>
      </c>
      <c r="Z192" s="34"/>
      <c r="AA192" s="13"/>
    </row>
    <row r="193" spans="2:27" x14ac:dyDescent="0.2">
      <c r="B193" s="13" t="str">
        <f>Calculations!A163</f>
        <v>P161</v>
      </c>
      <c r="C193" s="13" t="str">
        <f>Calculations!B163</f>
        <v>Part Rolls Royce Bankfield Site</v>
      </c>
      <c r="D193" s="13" t="str">
        <f>Calculations!C163</f>
        <v>Employment</v>
      </c>
      <c r="E193" s="49">
        <f>Calculations!D163</f>
        <v>1.57508</v>
      </c>
      <c r="F193" s="49">
        <f>Calculations!H163</f>
        <v>1.57508</v>
      </c>
      <c r="G193" s="49">
        <f>Calculations!L163</f>
        <v>100</v>
      </c>
      <c r="H193" s="49">
        <f>Calculations!G163</f>
        <v>0</v>
      </c>
      <c r="I193" s="49">
        <f>Calculations!K163</f>
        <v>0</v>
      </c>
      <c r="J193" s="49">
        <f>Calculations!F163</f>
        <v>0</v>
      </c>
      <c r="K193" s="49">
        <f>Calculations!J163</f>
        <v>0</v>
      </c>
      <c r="L193" s="49">
        <f>Calculations!E163</f>
        <v>0</v>
      </c>
      <c r="M193" s="49">
        <f>Calculations!I163</f>
        <v>0</v>
      </c>
      <c r="N193" s="49">
        <f>Calculations!Q163</f>
        <v>0.13809089999999999</v>
      </c>
      <c r="O193" s="49">
        <f>Calculations!V163</f>
        <v>8.7672308708129094</v>
      </c>
      <c r="P193" s="49">
        <f>Calculations!O163</f>
        <v>3.9220499999999998E-2</v>
      </c>
      <c r="Q193" s="49">
        <f>Calculations!T163</f>
        <v>2.4900639967493712</v>
      </c>
      <c r="R193" s="49">
        <f>Calculations!M163</f>
        <v>1.2420499999999999E-2</v>
      </c>
      <c r="S193" s="49">
        <f>Calculations!R163</f>
        <v>0.78856312060339784</v>
      </c>
      <c r="T193" s="27" t="s">
        <v>669</v>
      </c>
      <c r="U193" s="27" t="s">
        <v>692</v>
      </c>
      <c r="V193" s="27" t="s">
        <v>667</v>
      </c>
      <c r="W193" s="25" t="s">
        <v>676</v>
      </c>
      <c r="X193" s="34" t="s">
        <v>677</v>
      </c>
      <c r="Y193" s="34" t="s">
        <v>683</v>
      </c>
      <c r="Z193" s="34"/>
      <c r="AA193" s="13"/>
    </row>
    <row r="194" spans="2:27" ht="38.25" x14ac:dyDescent="0.2">
      <c r="B194" s="13" t="str">
        <f>Calculations!A164</f>
        <v>P162</v>
      </c>
      <c r="C194" s="13" t="str">
        <f>Calculations!B164</f>
        <v>Land at Ravenscroft Way</v>
      </c>
      <c r="D194" s="13" t="str">
        <f>Calculations!C164</f>
        <v>Employment</v>
      </c>
      <c r="E194" s="49">
        <f>Calculations!D164</f>
        <v>3.7388699999999997E-2</v>
      </c>
      <c r="F194" s="49">
        <f>Calculations!H164</f>
        <v>3.7388699999999997E-2</v>
      </c>
      <c r="G194" s="49">
        <f>Calculations!L164</f>
        <v>100</v>
      </c>
      <c r="H194" s="49">
        <f>Calculations!G164</f>
        <v>0</v>
      </c>
      <c r="I194" s="49">
        <f>Calculations!K164</f>
        <v>0</v>
      </c>
      <c r="J194" s="49">
        <f>Calculations!F164</f>
        <v>0</v>
      </c>
      <c r="K194" s="49">
        <f>Calculations!J164</f>
        <v>0</v>
      </c>
      <c r="L194" s="49">
        <f>Calculations!E164</f>
        <v>0</v>
      </c>
      <c r="M194" s="49">
        <f>Calculations!I164</f>
        <v>0</v>
      </c>
      <c r="N194" s="49">
        <f>Calculations!Q164</f>
        <v>3.3125300000000003E-2</v>
      </c>
      <c r="O194" s="49">
        <f>Calculations!V164</f>
        <v>88.597089494954375</v>
      </c>
      <c r="P194" s="49">
        <f>Calculations!O164</f>
        <v>1.17386E-2</v>
      </c>
      <c r="Q194" s="49">
        <f>Calculations!T164</f>
        <v>31.396117008614905</v>
      </c>
      <c r="R194" s="49">
        <f>Calculations!M164</f>
        <v>0</v>
      </c>
      <c r="S194" s="49">
        <f>Calculations!R164</f>
        <v>0</v>
      </c>
      <c r="T194" s="27" t="s">
        <v>51</v>
      </c>
      <c r="U194" s="27" t="s">
        <v>692</v>
      </c>
      <c r="V194" s="27" t="s">
        <v>667</v>
      </c>
      <c r="W194" s="25" t="s">
        <v>670</v>
      </c>
      <c r="X194" s="34" t="s">
        <v>675</v>
      </c>
      <c r="Y194" s="34" t="s">
        <v>700</v>
      </c>
      <c r="Z194" s="34"/>
      <c r="AA194" s="13"/>
    </row>
    <row r="195" spans="2:27" ht="25.5" x14ac:dyDescent="0.2">
      <c r="B195" s="13" t="str">
        <f>Calculations!A165</f>
        <v>P163</v>
      </c>
      <c r="C195" s="13" t="str">
        <f>Calculations!B165</f>
        <v>Skipton Road Business Centre</v>
      </c>
      <c r="D195" s="13" t="str">
        <f>Calculations!C165</f>
        <v>Employment</v>
      </c>
      <c r="E195" s="49">
        <f>Calculations!D165</f>
        <v>0.46968599999999999</v>
      </c>
      <c r="F195" s="49">
        <f>Calculations!H165</f>
        <v>0.46769619966974196</v>
      </c>
      <c r="G195" s="49">
        <f>Calculations!L165</f>
        <v>99.576355196821282</v>
      </c>
      <c r="H195" s="49">
        <f>Calculations!G165</f>
        <v>3.2451808511799998E-4</v>
      </c>
      <c r="I195" s="49">
        <f>Calculations!K165</f>
        <v>6.909256079976836E-2</v>
      </c>
      <c r="J195" s="49">
        <f>Calculations!F165</f>
        <v>1.66528224514E-3</v>
      </c>
      <c r="K195" s="49">
        <f>Calculations!J165</f>
        <v>0.35455224237895105</v>
      </c>
      <c r="L195" s="49">
        <f>Calculations!E165</f>
        <v>0</v>
      </c>
      <c r="M195" s="49">
        <f>Calculations!I165</f>
        <v>0</v>
      </c>
      <c r="N195" s="49">
        <f>Calculations!Q165</f>
        <v>4.7895799999999998E-4</v>
      </c>
      <c r="O195" s="49">
        <f>Calculations!V165</f>
        <v>0.10197408481410984</v>
      </c>
      <c r="P195" s="49">
        <f>Calculations!O165</f>
        <v>1.4428999999999999E-4</v>
      </c>
      <c r="Q195" s="49">
        <f>Calculations!T165</f>
        <v>3.0720523924494234E-2</v>
      </c>
      <c r="R195" s="49">
        <f>Calculations!M165</f>
        <v>0</v>
      </c>
      <c r="S195" s="49">
        <f>Calculations!R165</f>
        <v>0</v>
      </c>
      <c r="T195" s="27" t="s">
        <v>669</v>
      </c>
      <c r="U195" s="48" t="s">
        <v>694</v>
      </c>
      <c r="V195" s="27" t="s">
        <v>667</v>
      </c>
      <c r="W195" s="25" t="s">
        <v>673</v>
      </c>
      <c r="X195" s="34" t="s">
        <v>674</v>
      </c>
      <c r="Y195" s="34" t="s">
        <v>682</v>
      </c>
      <c r="Z195" s="34"/>
      <c r="AA195" s="13"/>
    </row>
    <row r="196" spans="2:27" x14ac:dyDescent="0.2">
      <c r="B196" s="13" t="str">
        <f>Calculations!A166</f>
        <v>P164</v>
      </c>
      <c r="C196" s="13" t="str">
        <f>Calculations!B166</f>
        <v>Land off Skipton Road</v>
      </c>
      <c r="D196" s="13" t="str">
        <f>Calculations!C166</f>
        <v>Residential</v>
      </c>
      <c r="E196" s="49">
        <f>Calculations!D166</f>
        <v>3.2950599999999999</v>
      </c>
      <c r="F196" s="49">
        <f>Calculations!H166</f>
        <v>3.2950599999999999</v>
      </c>
      <c r="G196" s="49">
        <f>Calculations!L166</f>
        <v>100</v>
      </c>
      <c r="H196" s="49">
        <f>Calculations!G166</f>
        <v>0</v>
      </c>
      <c r="I196" s="49">
        <f>Calculations!K166</f>
        <v>0</v>
      </c>
      <c r="J196" s="49">
        <f>Calculations!F166</f>
        <v>0</v>
      </c>
      <c r="K196" s="49">
        <f>Calculations!J166</f>
        <v>0</v>
      </c>
      <c r="L196" s="49">
        <f>Calculations!E166</f>
        <v>0</v>
      </c>
      <c r="M196" s="49">
        <f>Calculations!I166</f>
        <v>0</v>
      </c>
      <c r="N196" s="49">
        <f>Calculations!Q166</f>
        <v>0.10007937</v>
      </c>
      <c r="O196" s="49">
        <f>Calculations!V166</f>
        <v>3.0372548603060339</v>
      </c>
      <c r="P196" s="49">
        <f>Calculations!O166</f>
        <v>7.8002470000000004E-2</v>
      </c>
      <c r="Q196" s="49">
        <f>Calculations!T166</f>
        <v>2.3672549210029561</v>
      </c>
      <c r="R196" s="49">
        <f>Calculations!M166</f>
        <v>7.3688100000000006E-2</v>
      </c>
      <c r="S196" s="49">
        <f>Calculations!R166</f>
        <v>2.2363204311909346</v>
      </c>
      <c r="T196" s="27" t="s">
        <v>669</v>
      </c>
      <c r="U196" s="27" t="s">
        <v>692</v>
      </c>
      <c r="V196" s="27" t="s">
        <v>666</v>
      </c>
      <c r="W196" s="25" t="s">
        <v>676</v>
      </c>
      <c r="X196" s="34" t="s">
        <v>677</v>
      </c>
      <c r="Y196" s="34" t="s">
        <v>683</v>
      </c>
      <c r="Z196" s="34"/>
      <c r="AA196" s="13"/>
    </row>
    <row r="197" spans="2:27" x14ac:dyDescent="0.2">
      <c r="B197" s="13" t="str">
        <f>Calculations!A167</f>
        <v>P165</v>
      </c>
      <c r="C197" s="13" t="str">
        <f>Calculations!B167</f>
        <v>Land at Clay Farm (Site A)</v>
      </c>
      <c r="D197" s="13" t="str">
        <f>Calculations!C167</f>
        <v>Residential</v>
      </c>
      <c r="E197" s="49">
        <f>Calculations!D167</f>
        <v>1.2664</v>
      </c>
      <c r="F197" s="49">
        <f>Calculations!H167</f>
        <v>1.2664</v>
      </c>
      <c r="G197" s="49">
        <f>Calculations!L167</f>
        <v>100</v>
      </c>
      <c r="H197" s="49">
        <f>Calculations!G167</f>
        <v>0</v>
      </c>
      <c r="I197" s="49">
        <f>Calculations!K167</f>
        <v>0</v>
      </c>
      <c r="J197" s="49">
        <f>Calculations!F167</f>
        <v>0</v>
      </c>
      <c r="K197" s="49">
        <f>Calculations!J167</f>
        <v>0</v>
      </c>
      <c r="L197" s="49">
        <f>Calculations!E167</f>
        <v>0</v>
      </c>
      <c r="M197" s="49">
        <f>Calculations!I167</f>
        <v>0</v>
      </c>
      <c r="N197" s="49">
        <f>Calculations!Q167</f>
        <v>2.5439699999999999E-2</v>
      </c>
      <c r="O197" s="49">
        <f>Calculations!V167</f>
        <v>2.0088202779532534</v>
      </c>
      <c r="P197" s="49">
        <f>Calculations!O167</f>
        <v>0</v>
      </c>
      <c r="Q197" s="49">
        <f>Calculations!T167</f>
        <v>0</v>
      </c>
      <c r="R197" s="49">
        <f>Calculations!M167</f>
        <v>0</v>
      </c>
      <c r="S197" s="49">
        <f>Calculations!R167</f>
        <v>0</v>
      </c>
      <c r="T197" s="27" t="s">
        <v>669</v>
      </c>
      <c r="U197" s="27" t="s">
        <v>692</v>
      </c>
      <c r="V197" s="27" t="s">
        <v>666</v>
      </c>
      <c r="W197" s="25" t="s">
        <v>676</v>
      </c>
      <c r="X197" s="34" t="s">
        <v>677</v>
      </c>
      <c r="Y197" s="34" t="s">
        <v>683</v>
      </c>
      <c r="Z197" s="34"/>
      <c r="AA197" s="13"/>
    </row>
    <row r="198" spans="2:27" x14ac:dyDescent="0.2">
      <c r="B198" s="13" t="str">
        <f>Calculations!A168</f>
        <v>P166</v>
      </c>
      <c r="C198" s="13" t="str">
        <f>Calculations!B168</f>
        <v>Former Quarry</v>
      </c>
      <c r="D198" s="13" t="str">
        <f>Calculations!C168</f>
        <v>Residential</v>
      </c>
      <c r="E198" s="49">
        <f>Calculations!D168</f>
        <v>0.28045900000000001</v>
      </c>
      <c r="F198" s="49">
        <f>Calculations!H168</f>
        <v>0.28045900000000001</v>
      </c>
      <c r="G198" s="49">
        <f>Calculations!L168</f>
        <v>100</v>
      </c>
      <c r="H198" s="49">
        <f>Calculations!G168</f>
        <v>0</v>
      </c>
      <c r="I198" s="49">
        <f>Calculations!K168</f>
        <v>0</v>
      </c>
      <c r="J198" s="49">
        <f>Calculations!F168</f>
        <v>0</v>
      </c>
      <c r="K198" s="49">
        <f>Calculations!J168</f>
        <v>0</v>
      </c>
      <c r="L198" s="49">
        <f>Calculations!E168</f>
        <v>0</v>
      </c>
      <c r="M198" s="49">
        <f>Calculations!I168</f>
        <v>0</v>
      </c>
      <c r="N198" s="49">
        <f>Calculations!Q168</f>
        <v>4.9380229999999997E-2</v>
      </c>
      <c r="O198" s="49">
        <f>Calculations!V168</f>
        <v>17.606933633793172</v>
      </c>
      <c r="P198" s="49">
        <f>Calculations!O168</f>
        <v>5.1628300000000002E-3</v>
      </c>
      <c r="Q198" s="49">
        <f>Calculations!T168</f>
        <v>1.8408501777443405</v>
      </c>
      <c r="R198" s="49">
        <f>Calculations!M168</f>
        <v>0</v>
      </c>
      <c r="S198" s="49">
        <f>Calculations!R168</f>
        <v>0</v>
      </c>
      <c r="T198" s="27" t="s">
        <v>669</v>
      </c>
      <c r="U198" s="27" t="s">
        <v>692</v>
      </c>
      <c r="V198" s="27" t="s">
        <v>666</v>
      </c>
      <c r="W198" s="25" t="s">
        <v>676</v>
      </c>
      <c r="X198" s="34" t="s">
        <v>677</v>
      </c>
      <c r="Y198" s="34" t="s">
        <v>683</v>
      </c>
      <c r="Z198" s="34"/>
      <c r="AA198" s="13"/>
    </row>
    <row r="199" spans="2:27" x14ac:dyDescent="0.2">
      <c r="B199" s="13" t="str">
        <f>Calculations!A169</f>
        <v>P167</v>
      </c>
      <c r="C199" s="13" t="str">
        <f>Calculations!B169</f>
        <v>Land at Bright Street</v>
      </c>
      <c r="D199" s="13" t="str">
        <f>Calculations!C169</f>
        <v>Residential</v>
      </c>
      <c r="E199" s="49">
        <f>Calculations!D169</f>
        <v>0.28947200000000001</v>
      </c>
      <c r="F199" s="49">
        <f>Calculations!H169</f>
        <v>0.28947200000000001</v>
      </c>
      <c r="G199" s="49">
        <f>Calculations!L169</f>
        <v>100</v>
      </c>
      <c r="H199" s="49">
        <f>Calculations!G169</f>
        <v>0</v>
      </c>
      <c r="I199" s="49">
        <f>Calculations!K169</f>
        <v>0</v>
      </c>
      <c r="J199" s="49">
        <f>Calculations!F169</f>
        <v>0</v>
      </c>
      <c r="K199" s="49">
        <f>Calculations!J169</f>
        <v>0</v>
      </c>
      <c r="L199" s="49">
        <f>Calculations!E169</f>
        <v>0</v>
      </c>
      <c r="M199" s="49">
        <f>Calculations!I169</f>
        <v>0</v>
      </c>
      <c r="N199" s="49">
        <f>Calculations!Q169</f>
        <v>0</v>
      </c>
      <c r="O199" s="49">
        <f>Calculations!V169</f>
        <v>0</v>
      </c>
      <c r="P199" s="49">
        <f>Calculations!O169</f>
        <v>0</v>
      </c>
      <c r="Q199" s="49">
        <f>Calculations!T169</f>
        <v>0</v>
      </c>
      <c r="R199" s="49">
        <f>Calculations!M169</f>
        <v>0</v>
      </c>
      <c r="S199" s="49">
        <f>Calculations!R169</f>
        <v>0</v>
      </c>
      <c r="T199" s="27" t="s">
        <v>669</v>
      </c>
      <c r="U199" s="27" t="s">
        <v>692</v>
      </c>
      <c r="V199" s="27" t="s">
        <v>666</v>
      </c>
      <c r="W199" s="25" t="s">
        <v>678</v>
      </c>
      <c r="X199" s="34" t="s">
        <v>679</v>
      </c>
      <c r="Y199" s="34" t="s">
        <v>684</v>
      </c>
      <c r="Z199" s="34"/>
      <c r="AA199" s="13"/>
    </row>
    <row r="200" spans="2:27" x14ac:dyDescent="0.2">
      <c r="B200" s="13" t="str">
        <f>Calculations!A170</f>
        <v>P169</v>
      </c>
      <c r="C200" s="13" t="str">
        <f>Calculations!B170</f>
        <v>Former Reservoir</v>
      </c>
      <c r="D200" s="13" t="str">
        <f>Calculations!C170</f>
        <v>Residential</v>
      </c>
      <c r="E200" s="49">
        <f>Calculations!D170</f>
        <v>0.37314799999999998</v>
      </c>
      <c r="F200" s="49">
        <f>Calculations!H170</f>
        <v>0.37314799999999998</v>
      </c>
      <c r="G200" s="49">
        <f>Calculations!L170</f>
        <v>100</v>
      </c>
      <c r="H200" s="49">
        <f>Calculations!G170</f>
        <v>0</v>
      </c>
      <c r="I200" s="49">
        <f>Calculations!K170</f>
        <v>0</v>
      </c>
      <c r="J200" s="49">
        <f>Calculations!F170</f>
        <v>0</v>
      </c>
      <c r="K200" s="49">
        <f>Calculations!J170</f>
        <v>0</v>
      </c>
      <c r="L200" s="49">
        <f>Calculations!E170</f>
        <v>0</v>
      </c>
      <c r="M200" s="49">
        <f>Calculations!I170</f>
        <v>0</v>
      </c>
      <c r="N200" s="49">
        <f>Calculations!Q170</f>
        <v>0</v>
      </c>
      <c r="O200" s="49">
        <f>Calculations!V170</f>
        <v>0</v>
      </c>
      <c r="P200" s="49">
        <f>Calculations!O170</f>
        <v>0</v>
      </c>
      <c r="Q200" s="49">
        <f>Calculations!T170</f>
        <v>0</v>
      </c>
      <c r="R200" s="49">
        <f>Calculations!M170</f>
        <v>0</v>
      </c>
      <c r="S200" s="49">
        <f>Calculations!R170</f>
        <v>0</v>
      </c>
      <c r="T200" s="27" t="s">
        <v>669</v>
      </c>
      <c r="U200" s="27" t="s">
        <v>692</v>
      </c>
      <c r="V200" s="27" t="s">
        <v>666</v>
      </c>
      <c r="W200" s="25" t="s">
        <v>678</v>
      </c>
      <c r="X200" s="34" t="s">
        <v>679</v>
      </c>
      <c r="Y200" s="34" t="s">
        <v>684</v>
      </c>
      <c r="Z200" s="34"/>
      <c r="AA200" s="13"/>
    </row>
    <row r="201" spans="2:27" ht="38.25" x14ac:dyDescent="0.2">
      <c r="B201" s="13" t="str">
        <f>Calculations!A171</f>
        <v>P170</v>
      </c>
      <c r="C201" s="13" t="str">
        <f>Calculations!B171</f>
        <v>Land off Clifford Street</v>
      </c>
      <c r="D201" s="13" t="str">
        <f>Calculations!C171</f>
        <v>Residential</v>
      </c>
      <c r="E201" s="49">
        <f>Calculations!D171</f>
        <v>0.41450700000000001</v>
      </c>
      <c r="F201" s="49">
        <f>Calculations!H171</f>
        <v>0.41450700000000001</v>
      </c>
      <c r="G201" s="49">
        <f>Calculations!L171</f>
        <v>100</v>
      </c>
      <c r="H201" s="49">
        <f>Calculations!G171</f>
        <v>0</v>
      </c>
      <c r="I201" s="49">
        <f>Calculations!K171</f>
        <v>0</v>
      </c>
      <c r="J201" s="49">
        <f>Calculations!F171</f>
        <v>0</v>
      </c>
      <c r="K201" s="49">
        <f>Calculations!J171</f>
        <v>0</v>
      </c>
      <c r="L201" s="49">
        <f>Calculations!E171</f>
        <v>0</v>
      </c>
      <c r="M201" s="49">
        <f>Calculations!I171</f>
        <v>0</v>
      </c>
      <c r="N201" s="49">
        <f>Calculations!Q171</f>
        <v>0.14473239999999998</v>
      </c>
      <c r="O201" s="49">
        <f>Calculations!V171</f>
        <v>34.91675653245904</v>
      </c>
      <c r="P201" s="49">
        <f>Calculations!O171</f>
        <v>5.1173200000000002E-2</v>
      </c>
      <c r="Q201" s="49">
        <f>Calculations!T171</f>
        <v>12.345557493600833</v>
      </c>
      <c r="R201" s="49">
        <f>Calculations!M171</f>
        <v>2.8016599999999999E-2</v>
      </c>
      <c r="S201" s="49">
        <f>Calculations!R171</f>
        <v>6.7590173386697927</v>
      </c>
      <c r="T201" s="27" t="s">
        <v>51</v>
      </c>
      <c r="U201" s="27" t="s">
        <v>692</v>
      </c>
      <c r="V201" s="27" t="s">
        <v>666</v>
      </c>
      <c r="W201" s="25" t="s">
        <v>670</v>
      </c>
      <c r="X201" s="34" t="s">
        <v>675</v>
      </c>
      <c r="Y201" s="34" t="s">
        <v>700</v>
      </c>
      <c r="Z201" s="34"/>
      <c r="AA201" s="13"/>
    </row>
    <row r="202" spans="2:27" x14ac:dyDescent="0.2">
      <c r="B202" s="13" t="str">
        <f>Calculations!A172</f>
        <v>P171</v>
      </c>
      <c r="C202" s="13" t="str">
        <f>Calculations!B172</f>
        <v>Land off Mill Street</v>
      </c>
      <c r="D202" s="13" t="str">
        <f>Calculations!C172</f>
        <v>Residential</v>
      </c>
      <c r="E202" s="49">
        <f>Calculations!D172</f>
        <v>0.13273299999999999</v>
      </c>
      <c r="F202" s="49">
        <f>Calculations!H172</f>
        <v>0.13273299999999999</v>
      </c>
      <c r="G202" s="49">
        <f>Calculations!L172</f>
        <v>100</v>
      </c>
      <c r="H202" s="49">
        <f>Calculations!G172</f>
        <v>0</v>
      </c>
      <c r="I202" s="49">
        <f>Calculations!K172</f>
        <v>0</v>
      </c>
      <c r="J202" s="49">
        <f>Calculations!F172</f>
        <v>0</v>
      </c>
      <c r="K202" s="49">
        <f>Calculations!J172</f>
        <v>0</v>
      </c>
      <c r="L202" s="49">
        <f>Calculations!E172</f>
        <v>0</v>
      </c>
      <c r="M202" s="49">
        <f>Calculations!I172</f>
        <v>0</v>
      </c>
      <c r="N202" s="49">
        <f>Calculations!Q172</f>
        <v>0</v>
      </c>
      <c r="O202" s="49">
        <f>Calculations!V172</f>
        <v>0</v>
      </c>
      <c r="P202" s="49">
        <f>Calculations!O172</f>
        <v>0</v>
      </c>
      <c r="Q202" s="49">
        <f>Calculations!T172</f>
        <v>0</v>
      </c>
      <c r="R202" s="49">
        <f>Calculations!M172</f>
        <v>0</v>
      </c>
      <c r="S202" s="49">
        <f>Calculations!R172</f>
        <v>0</v>
      </c>
      <c r="T202" s="27" t="s">
        <v>669</v>
      </c>
      <c r="U202" s="27" t="s">
        <v>692</v>
      </c>
      <c r="V202" s="27" t="s">
        <v>666</v>
      </c>
      <c r="W202" s="25" t="s">
        <v>678</v>
      </c>
      <c r="X202" s="34" t="s">
        <v>679</v>
      </c>
      <c r="Y202" s="34" t="s">
        <v>684</v>
      </c>
      <c r="Z202" s="34"/>
      <c r="AA202" s="13"/>
    </row>
    <row r="203" spans="2:27" x14ac:dyDescent="0.2">
      <c r="B203" s="13" t="str">
        <f>Calculations!A173</f>
        <v>P172</v>
      </c>
      <c r="C203" s="13" t="str">
        <f>Calculations!B173</f>
        <v>Land adjacent to 268 Gisburn Road</v>
      </c>
      <c r="D203" s="13" t="str">
        <f>Calculations!C173</f>
        <v>Residential</v>
      </c>
      <c r="E203" s="49">
        <f>Calculations!D173</f>
        <v>8.7398000000000003E-2</v>
      </c>
      <c r="F203" s="49">
        <f>Calculations!H173</f>
        <v>8.7398000000000003E-2</v>
      </c>
      <c r="G203" s="49">
        <f>Calculations!L173</f>
        <v>100</v>
      </c>
      <c r="H203" s="49">
        <f>Calculations!G173</f>
        <v>0</v>
      </c>
      <c r="I203" s="49">
        <f>Calculations!K173</f>
        <v>0</v>
      </c>
      <c r="J203" s="49">
        <f>Calculations!F173</f>
        <v>0</v>
      </c>
      <c r="K203" s="49">
        <f>Calculations!J173</f>
        <v>0</v>
      </c>
      <c r="L203" s="49">
        <f>Calculations!E173</f>
        <v>0</v>
      </c>
      <c r="M203" s="49">
        <f>Calculations!I173</f>
        <v>0</v>
      </c>
      <c r="N203" s="49">
        <f>Calculations!Q173</f>
        <v>0</v>
      </c>
      <c r="O203" s="49">
        <f>Calculations!V173</f>
        <v>0</v>
      </c>
      <c r="P203" s="49">
        <f>Calculations!O173</f>
        <v>0</v>
      </c>
      <c r="Q203" s="49">
        <f>Calculations!T173</f>
        <v>0</v>
      </c>
      <c r="R203" s="49">
        <f>Calculations!M173</f>
        <v>0</v>
      </c>
      <c r="S203" s="49">
        <f>Calculations!R173</f>
        <v>0</v>
      </c>
      <c r="T203" s="27" t="s">
        <v>669</v>
      </c>
      <c r="U203" s="27" t="s">
        <v>692</v>
      </c>
      <c r="V203" s="27" t="s">
        <v>666</v>
      </c>
      <c r="W203" s="25" t="s">
        <v>678</v>
      </c>
      <c r="X203" s="34" t="s">
        <v>679</v>
      </c>
      <c r="Y203" s="34" t="s">
        <v>684</v>
      </c>
      <c r="Z203" s="34"/>
      <c r="AA203" s="13"/>
    </row>
    <row r="204" spans="2:27" ht="25.5" x14ac:dyDescent="0.2">
      <c r="B204" s="13" t="str">
        <f>Calculations!A174</f>
        <v>P173</v>
      </c>
      <c r="C204" s="13" t="str">
        <f>Calculations!B174</f>
        <v>Land adjacent to the Cricket Pavillion</v>
      </c>
      <c r="D204" s="13" t="str">
        <f>Calculations!C174</f>
        <v>Residential</v>
      </c>
      <c r="E204" s="49">
        <f>Calculations!D174</f>
        <v>4.0798300000000003E-2</v>
      </c>
      <c r="F204" s="49">
        <f>Calculations!H174</f>
        <v>4.0798300000000003E-2</v>
      </c>
      <c r="G204" s="49">
        <f>Calculations!L174</f>
        <v>100</v>
      </c>
      <c r="H204" s="49">
        <f>Calculations!G174</f>
        <v>0</v>
      </c>
      <c r="I204" s="49">
        <f>Calculations!K174</f>
        <v>0</v>
      </c>
      <c r="J204" s="49">
        <f>Calculations!F174</f>
        <v>0</v>
      </c>
      <c r="K204" s="49">
        <f>Calculations!J174</f>
        <v>0</v>
      </c>
      <c r="L204" s="49">
        <f>Calculations!E174</f>
        <v>0</v>
      </c>
      <c r="M204" s="49">
        <f>Calculations!I174</f>
        <v>0</v>
      </c>
      <c r="N204" s="49">
        <f>Calculations!Q174</f>
        <v>0</v>
      </c>
      <c r="O204" s="49">
        <f>Calculations!V174</f>
        <v>0</v>
      </c>
      <c r="P204" s="49">
        <f>Calculations!O174</f>
        <v>0</v>
      </c>
      <c r="Q204" s="49">
        <f>Calculations!T174</f>
        <v>0</v>
      </c>
      <c r="R204" s="49">
        <f>Calculations!M174</f>
        <v>0</v>
      </c>
      <c r="S204" s="49">
        <f>Calculations!R174</f>
        <v>0</v>
      </c>
      <c r="T204" s="27" t="s">
        <v>669</v>
      </c>
      <c r="U204" s="48" t="s">
        <v>693</v>
      </c>
      <c r="V204" s="27" t="s">
        <v>666</v>
      </c>
      <c r="W204" s="25" t="s">
        <v>676</v>
      </c>
      <c r="X204" s="34" t="s">
        <v>677</v>
      </c>
      <c r="Y204" s="34" t="s">
        <v>683</v>
      </c>
      <c r="Z204" s="34"/>
      <c r="AA204" s="13"/>
    </row>
    <row r="205" spans="2:27" ht="38.25" x14ac:dyDescent="0.2">
      <c r="B205" s="13" t="str">
        <f>Calculations!A175</f>
        <v>P174</v>
      </c>
      <c r="C205" s="13" t="str">
        <f>Calculations!B175</f>
        <v>Land to rear of 26-28 Barnwood Road</v>
      </c>
      <c r="D205" s="13" t="str">
        <f>Calculations!C175</f>
        <v>Residential</v>
      </c>
      <c r="E205" s="49">
        <f>Calculations!D175</f>
        <v>8.6719699999999997E-2</v>
      </c>
      <c r="F205" s="49">
        <f>Calculations!H175</f>
        <v>8.6719699999999997E-2</v>
      </c>
      <c r="G205" s="49">
        <f>Calculations!L175</f>
        <v>100</v>
      </c>
      <c r="H205" s="49">
        <f>Calculations!G175</f>
        <v>0</v>
      </c>
      <c r="I205" s="49">
        <f>Calculations!K175</f>
        <v>0</v>
      </c>
      <c r="J205" s="49">
        <f>Calculations!F175</f>
        <v>0</v>
      </c>
      <c r="K205" s="49">
        <f>Calculations!J175</f>
        <v>0</v>
      </c>
      <c r="L205" s="49">
        <f>Calculations!E175</f>
        <v>0</v>
      </c>
      <c r="M205" s="49">
        <f>Calculations!I175</f>
        <v>0</v>
      </c>
      <c r="N205" s="49">
        <f>Calculations!Q175</f>
        <v>2.9024020000000001E-2</v>
      </c>
      <c r="O205" s="49">
        <f>Calculations!V175</f>
        <v>33.468773531273747</v>
      </c>
      <c r="P205" s="49">
        <f>Calculations!O175</f>
        <v>1.9404640000000001E-2</v>
      </c>
      <c r="Q205" s="49">
        <f>Calculations!T175</f>
        <v>22.376276670698818</v>
      </c>
      <c r="R205" s="49">
        <f>Calculations!M175</f>
        <v>9.1009400000000001E-3</v>
      </c>
      <c r="S205" s="49">
        <f>Calculations!R175</f>
        <v>10.494662689100631</v>
      </c>
      <c r="T205" s="27" t="s">
        <v>51</v>
      </c>
      <c r="U205" s="27" t="s">
        <v>692</v>
      </c>
      <c r="V205" s="27" t="s">
        <v>666</v>
      </c>
      <c r="W205" s="25" t="s">
        <v>670</v>
      </c>
      <c r="X205" s="34" t="s">
        <v>675</v>
      </c>
      <c r="Y205" s="34" t="s">
        <v>700</v>
      </c>
      <c r="Z205" s="34"/>
      <c r="AA205" s="13"/>
    </row>
    <row r="206" spans="2:27" ht="25.5" x14ac:dyDescent="0.2">
      <c r="B206" s="13" t="str">
        <f>Calculations!A176</f>
        <v>P175</v>
      </c>
      <c r="C206" s="13" t="str">
        <f>Calculations!B176</f>
        <v>Land off Barkerfield Close</v>
      </c>
      <c r="D206" s="13" t="str">
        <f>Calculations!C176</f>
        <v>Residential</v>
      </c>
      <c r="E206" s="49">
        <f>Calculations!D176</f>
        <v>0.12946199999999999</v>
      </c>
      <c r="F206" s="49">
        <f>Calculations!H176</f>
        <v>0.12894193232012699</v>
      </c>
      <c r="G206" s="49">
        <f>Calculations!L176</f>
        <v>99.598285458379294</v>
      </c>
      <c r="H206" s="49">
        <f>Calculations!G176</f>
        <v>0</v>
      </c>
      <c r="I206" s="49">
        <f>Calculations!K176</f>
        <v>0</v>
      </c>
      <c r="J206" s="49">
        <f>Calculations!F176</f>
        <v>0</v>
      </c>
      <c r="K206" s="49">
        <f>Calculations!J176</f>
        <v>0</v>
      </c>
      <c r="L206" s="49">
        <f>Calculations!E176</f>
        <v>5.2006767987300005E-4</v>
      </c>
      <c r="M206" s="49">
        <f>Calculations!I176</f>
        <v>0.4017145416207073</v>
      </c>
      <c r="N206" s="49">
        <f>Calculations!Q176</f>
        <v>2.7733665100000002E-2</v>
      </c>
      <c r="O206" s="49">
        <f>Calculations!V176</f>
        <v>21.422243669957211</v>
      </c>
      <c r="P206" s="49">
        <f>Calculations!O176</f>
        <v>1.8716509999999999E-4</v>
      </c>
      <c r="Q206" s="49">
        <f>Calculations!T176</f>
        <v>0.14457145726159026</v>
      </c>
      <c r="R206" s="49">
        <f>Calculations!M176</f>
        <v>1.6372399999999999E-4</v>
      </c>
      <c r="S206" s="49">
        <f>Calculations!R176</f>
        <v>0.12646490862183499</v>
      </c>
      <c r="T206" s="27" t="s">
        <v>669</v>
      </c>
      <c r="U206" s="48" t="s">
        <v>694</v>
      </c>
      <c r="V206" s="27" t="s">
        <v>666</v>
      </c>
      <c r="W206" s="25" t="s">
        <v>673</v>
      </c>
      <c r="X206" s="34" t="s">
        <v>674</v>
      </c>
      <c r="Y206" s="34" t="s">
        <v>682</v>
      </c>
      <c r="Z206" s="34"/>
      <c r="AA206" s="13"/>
    </row>
    <row r="207" spans="2:27" ht="25.5" x14ac:dyDescent="0.2">
      <c r="B207" s="13" t="str">
        <f>Calculations!A177</f>
        <v>P176</v>
      </c>
      <c r="C207" s="13" t="str">
        <f>Calculations!B177</f>
        <v>Land at the end of Southfield Street</v>
      </c>
      <c r="D207" s="13" t="str">
        <f>Calculations!C177</f>
        <v>Residential</v>
      </c>
      <c r="E207" s="49">
        <f>Calculations!D177</f>
        <v>1.2410600000000001</v>
      </c>
      <c r="F207" s="49">
        <f>Calculations!H177</f>
        <v>1.14413327519467</v>
      </c>
      <c r="G207" s="49">
        <f>Calculations!L177</f>
        <v>92.190004930838953</v>
      </c>
      <c r="H207" s="49">
        <f>Calculations!G177</f>
        <v>8.7404917016300002E-2</v>
      </c>
      <c r="I207" s="49">
        <f>Calculations!K177</f>
        <v>7.0427632037371275</v>
      </c>
      <c r="J207" s="49">
        <f>Calculations!F177</f>
        <v>0</v>
      </c>
      <c r="K207" s="49">
        <f>Calculations!J177</f>
        <v>0</v>
      </c>
      <c r="L207" s="49">
        <f>Calculations!E177</f>
        <v>9.5218077890299995E-3</v>
      </c>
      <c r="M207" s="49">
        <f>Calculations!I177</f>
        <v>0.76723186542391175</v>
      </c>
      <c r="N207" s="49">
        <f>Calculations!Q177</f>
        <v>0.1483594</v>
      </c>
      <c r="O207" s="49">
        <f>Calculations!V177</f>
        <v>11.954248787326962</v>
      </c>
      <c r="P207" s="49">
        <f>Calculations!O177</f>
        <v>6.2775499999999998E-2</v>
      </c>
      <c r="Q207" s="49">
        <f>Calculations!T177</f>
        <v>5.05821636343126</v>
      </c>
      <c r="R207" s="49">
        <f>Calculations!M177</f>
        <v>4.6444800000000001E-2</v>
      </c>
      <c r="S207" s="49">
        <f>Calculations!R177</f>
        <v>3.742349282065331</v>
      </c>
      <c r="T207" s="27" t="s">
        <v>669</v>
      </c>
      <c r="U207" s="48" t="s">
        <v>694</v>
      </c>
      <c r="V207" s="27" t="s">
        <v>666</v>
      </c>
      <c r="W207" s="25" t="s">
        <v>673</v>
      </c>
      <c r="X207" s="34" t="s">
        <v>674</v>
      </c>
      <c r="Y207" s="34" t="s">
        <v>682</v>
      </c>
      <c r="Z207" s="34"/>
      <c r="AA207" s="13"/>
    </row>
    <row r="208" spans="2:27" x14ac:dyDescent="0.2">
      <c r="B208" s="13" t="str">
        <f>Calculations!A178</f>
        <v>P177</v>
      </c>
      <c r="C208" s="13" t="str">
        <f>Calculations!B178</f>
        <v>Land off Hibson Road</v>
      </c>
      <c r="D208" s="13" t="str">
        <f>Calculations!C178</f>
        <v>Residential</v>
      </c>
      <c r="E208" s="49">
        <f>Calculations!D178</f>
        <v>0.19831499999999999</v>
      </c>
      <c r="F208" s="49">
        <f>Calculations!H178</f>
        <v>0.19831499999999999</v>
      </c>
      <c r="G208" s="49">
        <f>Calculations!L178</f>
        <v>100</v>
      </c>
      <c r="H208" s="49">
        <f>Calculations!G178</f>
        <v>0</v>
      </c>
      <c r="I208" s="49">
        <f>Calculations!K178</f>
        <v>0</v>
      </c>
      <c r="J208" s="49">
        <f>Calculations!F178</f>
        <v>0</v>
      </c>
      <c r="K208" s="49">
        <f>Calculations!J178</f>
        <v>0</v>
      </c>
      <c r="L208" s="49">
        <f>Calculations!E178</f>
        <v>0</v>
      </c>
      <c r="M208" s="49">
        <f>Calculations!I178</f>
        <v>0</v>
      </c>
      <c r="N208" s="49">
        <f>Calculations!Q178</f>
        <v>3.9908799999999996E-3</v>
      </c>
      <c r="O208" s="49">
        <f>Calculations!V178</f>
        <v>2.0123944230138919</v>
      </c>
      <c r="P208" s="49">
        <f>Calculations!O178</f>
        <v>0</v>
      </c>
      <c r="Q208" s="49">
        <f>Calculations!T178</f>
        <v>0</v>
      </c>
      <c r="R208" s="49">
        <f>Calculations!M178</f>
        <v>0</v>
      </c>
      <c r="S208" s="49">
        <f>Calculations!R178</f>
        <v>0</v>
      </c>
      <c r="T208" s="27" t="s">
        <v>669</v>
      </c>
      <c r="U208" s="27" t="s">
        <v>692</v>
      </c>
      <c r="V208" s="27" t="s">
        <v>666</v>
      </c>
      <c r="W208" s="25" t="s">
        <v>676</v>
      </c>
      <c r="X208" s="34" t="s">
        <v>677</v>
      </c>
      <c r="Y208" s="34" t="s">
        <v>683</v>
      </c>
      <c r="Z208" s="34"/>
      <c r="AA208" s="13"/>
    </row>
    <row r="209" spans="2:27" x14ac:dyDescent="0.2">
      <c r="B209" s="13" t="str">
        <f>Calculations!A179</f>
        <v>P178</v>
      </c>
      <c r="C209" s="13" t="str">
        <f>Calculations!B179</f>
        <v>Land at High Street</v>
      </c>
      <c r="D209" s="13" t="str">
        <f>Calculations!C179</f>
        <v>Residential</v>
      </c>
      <c r="E209" s="49">
        <f>Calculations!D179</f>
        <v>9.0140200000000004E-2</v>
      </c>
      <c r="F209" s="49">
        <f>Calculations!H179</f>
        <v>9.0140200000000004E-2</v>
      </c>
      <c r="G209" s="49">
        <f>Calculations!L179</f>
        <v>100</v>
      </c>
      <c r="H209" s="49">
        <f>Calculations!G179</f>
        <v>0</v>
      </c>
      <c r="I209" s="49">
        <f>Calculations!K179</f>
        <v>0</v>
      </c>
      <c r="J209" s="49">
        <f>Calculations!F179</f>
        <v>0</v>
      </c>
      <c r="K209" s="49">
        <f>Calculations!J179</f>
        <v>0</v>
      </c>
      <c r="L209" s="49">
        <f>Calculations!E179</f>
        <v>0</v>
      </c>
      <c r="M209" s="49">
        <f>Calculations!I179</f>
        <v>0</v>
      </c>
      <c r="N209" s="49">
        <f>Calculations!Q179</f>
        <v>1.0403700000000001E-3</v>
      </c>
      <c r="O209" s="49">
        <f>Calculations!V179</f>
        <v>1.1541687282699618</v>
      </c>
      <c r="P209" s="49">
        <f>Calculations!O179</f>
        <v>0</v>
      </c>
      <c r="Q209" s="49">
        <f>Calculations!T179</f>
        <v>0</v>
      </c>
      <c r="R209" s="49">
        <f>Calculations!M179</f>
        <v>0</v>
      </c>
      <c r="S209" s="49">
        <f>Calculations!R179</f>
        <v>0</v>
      </c>
      <c r="T209" s="27" t="s">
        <v>669</v>
      </c>
      <c r="U209" s="27" t="s">
        <v>692</v>
      </c>
      <c r="V209" s="27" t="s">
        <v>666</v>
      </c>
      <c r="W209" s="25" t="s">
        <v>676</v>
      </c>
      <c r="X209" s="34" t="s">
        <v>677</v>
      </c>
      <c r="Y209" s="34" t="s">
        <v>683</v>
      </c>
      <c r="Z209" s="34"/>
      <c r="AA209" s="13"/>
    </row>
    <row r="210" spans="2:27" x14ac:dyDescent="0.2">
      <c r="B210" s="13" t="str">
        <f>Calculations!A180</f>
        <v>P179</v>
      </c>
      <c r="C210" s="13" t="str">
        <f>Calculations!B180</f>
        <v>Bevan Place Garage Site</v>
      </c>
      <c r="D210" s="13" t="str">
        <f>Calculations!C180</f>
        <v>Residential</v>
      </c>
      <c r="E210" s="49">
        <f>Calculations!D180</f>
        <v>0.16069900000000001</v>
      </c>
      <c r="F210" s="49">
        <f>Calculations!H180</f>
        <v>0.16069900000000001</v>
      </c>
      <c r="G210" s="49">
        <f>Calculations!L180</f>
        <v>100</v>
      </c>
      <c r="H210" s="49">
        <f>Calculations!G180</f>
        <v>0</v>
      </c>
      <c r="I210" s="49">
        <f>Calculations!K180</f>
        <v>0</v>
      </c>
      <c r="J210" s="49">
        <f>Calculations!F180</f>
        <v>0</v>
      </c>
      <c r="K210" s="49">
        <f>Calculations!J180</f>
        <v>0</v>
      </c>
      <c r="L210" s="49">
        <f>Calculations!E180</f>
        <v>0</v>
      </c>
      <c r="M210" s="49">
        <f>Calculations!I180</f>
        <v>0</v>
      </c>
      <c r="N210" s="49">
        <f>Calculations!Q180</f>
        <v>0</v>
      </c>
      <c r="O210" s="49">
        <f>Calculations!V180</f>
        <v>0</v>
      </c>
      <c r="P210" s="49">
        <f>Calculations!O180</f>
        <v>0</v>
      </c>
      <c r="Q210" s="49">
        <f>Calculations!T180</f>
        <v>0</v>
      </c>
      <c r="R210" s="49">
        <f>Calculations!M180</f>
        <v>0</v>
      </c>
      <c r="S210" s="49">
        <f>Calculations!R180</f>
        <v>0</v>
      </c>
      <c r="T210" s="27" t="s">
        <v>669</v>
      </c>
      <c r="U210" s="27" t="s">
        <v>692</v>
      </c>
      <c r="V210" s="27" t="s">
        <v>666</v>
      </c>
      <c r="W210" s="25" t="s">
        <v>678</v>
      </c>
      <c r="X210" s="34" t="s">
        <v>679</v>
      </c>
      <c r="Y210" s="34" t="s">
        <v>684</v>
      </c>
      <c r="Z210" s="34"/>
      <c r="AA210" s="13"/>
    </row>
    <row r="211" spans="2:27" ht="25.5" x14ac:dyDescent="0.2">
      <c r="B211" s="13" t="str">
        <f>Calculations!A181</f>
        <v>P180</v>
      </c>
      <c r="C211" s="13" t="str">
        <f>Calculations!B181</f>
        <v>Land off Bradley Road East</v>
      </c>
      <c r="D211" s="13" t="str">
        <f>Calculations!C181</f>
        <v>Residential</v>
      </c>
      <c r="E211" s="49">
        <f>Calculations!D181</f>
        <v>4.30479E-2</v>
      </c>
      <c r="F211" s="49">
        <f>Calculations!H181</f>
        <v>4.30479E-2</v>
      </c>
      <c r="G211" s="49">
        <f>Calculations!L181</f>
        <v>100</v>
      </c>
      <c r="H211" s="49">
        <f>Calculations!G181</f>
        <v>0</v>
      </c>
      <c r="I211" s="49">
        <f>Calculations!K181</f>
        <v>0</v>
      </c>
      <c r="J211" s="49">
        <f>Calculations!F181</f>
        <v>0</v>
      </c>
      <c r="K211" s="49">
        <f>Calculations!J181</f>
        <v>0</v>
      </c>
      <c r="L211" s="49">
        <f>Calculations!E181</f>
        <v>0</v>
      </c>
      <c r="M211" s="49">
        <f>Calculations!I181</f>
        <v>0</v>
      </c>
      <c r="N211" s="49">
        <f>Calculations!Q181</f>
        <v>4.7294125999999999E-3</v>
      </c>
      <c r="O211" s="49">
        <f>Calculations!V181</f>
        <v>10.986395619763101</v>
      </c>
      <c r="P211" s="49">
        <f>Calculations!O181</f>
        <v>9.9042600000000006E-5</v>
      </c>
      <c r="Q211" s="49">
        <f>Calculations!T181</f>
        <v>0.23007533468531569</v>
      </c>
      <c r="R211" s="49">
        <f>Calculations!M181</f>
        <v>0</v>
      </c>
      <c r="S211" s="49">
        <f>Calculations!R181</f>
        <v>0</v>
      </c>
      <c r="T211" s="27" t="s">
        <v>669</v>
      </c>
      <c r="U211" s="48" t="s">
        <v>693</v>
      </c>
      <c r="V211" s="27" t="s">
        <v>666</v>
      </c>
      <c r="W211" s="25" t="s">
        <v>676</v>
      </c>
      <c r="X211" s="34" t="s">
        <v>677</v>
      </c>
      <c r="Y211" s="34" t="s">
        <v>683</v>
      </c>
      <c r="Z211" s="34"/>
      <c r="AA211" s="13"/>
    </row>
    <row r="212" spans="2:27" ht="25.5" x14ac:dyDescent="0.2">
      <c r="B212" s="13" t="str">
        <f>Calculations!A182</f>
        <v>P181</v>
      </c>
      <c r="C212" s="13" t="str">
        <f>Calculations!B182</f>
        <v>Land to front of Straitgate Cottages</v>
      </c>
      <c r="D212" s="13" t="str">
        <f>Calculations!C182</f>
        <v>Residential</v>
      </c>
      <c r="E212" s="49">
        <f>Calculations!D182</f>
        <v>0.13930500000000001</v>
      </c>
      <c r="F212" s="49">
        <f>Calculations!H182</f>
        <v>0.13761504042009001</v>
      </c>
      <c r="G212" s="49">
        <f>Calculations!L182</f>
        <v>98.786863658942607</v>
      </c>
      <c r="H212" s="49">
        <f>Calculations!G182</f>
        <v>1.68995957991E-3</v>
      </c>
      <c r="I212" s="49">
        <f>Calculations!K182</f>
        <v>1.2131363410573919</v>
      </c>
      <c r="J212" s="49">
        <f>Calculations!F182</f>
        <v>0</v>
      </c>
      <c r="K212" s="49">
        <f>Calculations!J182</f>
        <v>0</v>
      </c>
      <c r="L212" s="49">
        <f>Calculations!E182</f>
        <v>0</v>
      </c>
      <c r="M212" s="49">
        <f>Calculations!I182</f>
        <v>0</v>
      </c>
      <c r="N212" s="49">
        <f>Calculations!Q182</f>
        <v>1.2146100000000001E-3</v>
      </c>
      <c r="O212" s="49">
        <f>Calculations!V182</f>
        <v>0.87190696672768386</v>
      </c>
      <c r="P212" s="49">
        <f>Calculations!O182</f>
        <v>0</v>
      </c>
      <c r="Q212" s="49">
        <f>Calculations!T182</f>
        <v>0</v>
      </c>
      <c r="R212" s="49">
        <f>Calculations!M182</f>
        <v>0</v>
      </c>
      <c r="S212" s="49">
        <f>Calculations!R182</f>
        <v>0</v>
      </c>
      <c r="T212" s="27" t="s">
        <v>669</v>
      </c>
      <c r="U212" s="48" t="s">
        <v>694</v>
      </c>
      <c r="V212" s="27" t="s">
        <v>666</v>
      </c>
      <c r="W212" s="25" t="s">
        <v>676</v>
      </c>
      <c r="X212" s="34" t="s">
        <v>677</v>
      </c>
      <c r="Y212" s="34" t="s">
        <v>683</v>
      </c>
      <c r="Z212" s="34"/>
      <c r="AA212" s="13"/>
    </row>
    <row r="213" spans="2:27" x14ac:dyDescent="0.2">
      <c r="B213" s="13" t="str">
        <f>Calculations!A183</f>
        <v>P182</v>
      </c>
      <c r="C213" s="13" t="str">
        <f>Calculations!B183</f>
        <v>Land adjacent to 30 Dixon Street</v>
      </c>
      <c r="D213" s="13" t="str">
        <f>Calculations!C183</f>
        <v>Residential</v>
      </c>
      <c r="E213" s="49">
        <f>Calculations!D183</f>
        <v>6.2549999999999994E-2</v>
      </c>
      <c r="F213" s="49">
        <f>Calculations!H183</f>
        <v>6.2549999999999994E-2</v>
      </c>
      <c r="G213" s="49">
        <f>Calculations!L183</f>
        <v>100</v>
      </c>
      <c r="H213" s="49">
        <f>Calculations!G183</f>
        <v>0</v>
      </c>
      <c r="I213" s="49">
        <f>Calculations!K183</f>
        <v>0</v>
      </c>
      <c r="J213" s="49">
        <f>Calculations!F183</f>
        <v>0</v>
      </c>
      <c r="K213" s="49">
        <f>Calculations!J183</f>
        <v>0</v>
      </c>
      <c r="L213" s="49">
        <f>Calculations!E183</f>
        <v>0</v>
      </c>
      <c r="M213" s="49">
        <f>Calculations!I183</f>
        <v>0</v>
      </c>
      <c r="N213" s="49">
        <f>Calculations!Q183</f>
        <v>0</v>
      </c>
      <c r="O213" s="49">
        <f>Calculations!V183</f>
        <v>0</v>
      </c>
      <c r="P213" s="49">
        <f>Calculations!O183</f>
        <v>0</v>
      </c>
      <c r="Q213" s="49">
        <f>Calculations!T183</f>
        <v>0</v>
      </c>
      <c r="R213" s="49">
        <f>Calculations!M183</f>
        <v>0</v>
      </c>
      <c r="S213" s="49">
        <f>Calculations!R183</f>
        <v>0</v>
      </c>
      <c r="T213" s="27" t="s">
        <v>669</v>
      </c>
      <c r="U213" s="27" t="s">
        <v>692</v>
      </c>
      <c r="V213" s="27" t="s">
        <v>666</v>
      </c>
      <c r="W213" s="25" t="s">
        <v>678</v>
      </c>
      <c r="X213" s="34" t="s">
        <v>679</v>
      </c>
      <c r="Y213" s="34" t="s">
        <v>684</v>
      </c>
      <c r="Z213" s="34"/>
      <c r="AA213" s="13"/>
    </row>
    <row r="214" spans="2:27" ht="38.25" x14ac:dyDescent="0.2">
      <c r="B214" s="13" t="str">
        <f>Calculations!A184</f>
        <v>P183</v>
      </c>
      <c r="C214" s="13" t="str">
        <f>Calculations!B184</f>
        <v>Dotcliffe Yard</v>
      </c>
      <c r="D214" s="13" t="str">
        <f>Calculations!C184</f>
        <v>Residential</v>
      </c>
      <c r="E214" s="49">
        <f>Calculations!D184</f>
        <v>0.16094700000000001</v>
      </c>
      <c r="F214" s="49">
        <f>Calculations!H184</f>
        <v>0.150039789880417</v>
      </c>
      <c r="G214" s="49">
        <f>Calculations!L184</f>
        <v>93.223104425939582</v>
      </c>
      <c r="H214" s="49">
        <f>Calculations!G184</f>
        <v>0</v>
      </c>
      <c r="I214" s="49">
        <f>Calculations!K184</f>
        <v>0</v>
      </c>
      <c r="J214" s="49">
        <f>Calculations!F184</f>
        <v>5.6027867488299995E-4</v>
      </c>
      <c r="K214" s="49">
        <f>Calculations!J184</f>
        <v>0.34811377340553096</v>
      </c>
      <c r="L214" s="49">
        <f>Calculations!E184</f>
        <v>1.0346931444699999E-2</v>
      </c>
      <c r="M214" s="49">
        <f>Calculations!I184</f>
        <v>6.4287818006548729</v>
      </c>
      <c r="N214" s="49">
        <f>Calculations!Q184</f>
        <v>0.1102557</v>
      </c>
      <c r="O214" s="49">
        <f>Calculations!V184</f>
        <v>68.504352364442951</v>
      </c>
      <c r="P214" s="49">
        <f>Calculations!O184</f>
        <v>2.99162E-2</v>
      </c>
      <c r="Q214" s="49">
        <f>Calculations!T184</f>
        <v>18.587609585764255</v>
      </c>
      <c r="R214" s="49">
        <f>Calculations!M184</f>
        <v>1.10005E-2</v>
      </c>
      <c r="S214" s="49">
        <f>Calculations!R184</f>
        <v>6.8348586801866453</v>
      </c>
      <c r="T214" s="27" t="s">
        <v>51</v>
      </c>
      <c r="U214" s="48" t="s">
        <v>691</v>
      </c>
      <c r="V214" s="27" t="s">
        <v>666</v>
      </c>
      <c r="W214" s="25" t="s">
        <v>670</v>
      </c>
      <c r="X214" s="34" t="s">
        <v>675</v>
      </c>
      <c r="Y214" s="34" t="s">
        <v>700</v>
      </c>
      <c r="Z214" s="34"/>
      <c r="AA214" s="13"/>
    </row>
    <row r="215" spans="2:27" x14ac:dyDescent="0.2">
      <c r="B215" s="13" t="str">
        <f>Calculations!A186</f>
        <v>P185</v>
      </c>
      <c r="C215" s="13" t="str">
        <f>Calculations!B186</f>
        <v>Land adjacent to 14 York Street</v>
      </c>
      <c r="D215" s="13" t="str">
        <f>Calculations!C186</f>
        <v>Residential</v>
      </c>
      <c r="E215" s="49">
        <f>Calculations!D186</f>
        <v>1.67E-2</v>
      </c>
      <c r="F215" s="49">
        <f>Calculations!H186</f>
        <v>1.67E-2</v>
      </c>
      <c r="G215" s="49">
        <f>Calculations!L186</f>
        <v>100</v>
      </c>
      <c r="H215" s="49">
        <f>Calculations!G186</f>
        <v>0</v>
      </c>
      <c r="I215" s="49">
        <f>Calculations!K186</f>
        <v>0</v>
      </c>
      <c r="J215" s="49">
        <f>Calculations!F186</f>
        <v>0</v>
      </c>
      <c r="K215" s="49">
        <f>Calculations!J186</f>
        <v>0</v>
      </c>
      <c r="L215" s="49">
        <f>Calculations!E186</f>
        <v>0</v>
      </c>
      <c r="M215" s="49">
        <f>Calculations!I186</f>
        <v>0</v>
      </c>
      <c r="N215" s="49">
        <f>Calculations!Q186</f>
        <v>2.6246800000000002E-4</v>
      </c>
      <c r="O215" s="49">
        <f>Calculations!V186</f>
        <v>1.5716646706586828</v>
      </c>
      <c r="P215" s="49">
        <f>Calculations!O186</f>
        <v>0</v>
      </c>
      <c r="Q215" s="49">
        <f>Calculations!T186</f>
        <v>0</v>
      </c>
      <c r="R215" s="49">
        <f>Calculations!M186</f>
        <v>0</v>
      </c>
      <c r="S215" s="49">
        <f>Calculations!R186</f>
        <v>0</v>
      </c>
      <c r="T215" s="27" t="s">
        <v>669</v>
      </c>
      <c r="U215" s="27" t="s">
        <v>692</v>
      </c>
      <c r="V215" s="27" t="s">
        <v>666</v>
      </c>
      <c r="W215" s="25" t="s">
        <v>676</v>
      </c>
      <c r="X215" s="34" t="s">
        <v>677</v>
      </c>
      <c r="Y215" s="34" t="s">
        <v>683</v>
      </c>
      <c r="Z215" s="34"/>
      <c r="AA215" s="13"/>
    </row>
    <row r="216" spans="2:27" ht="38.25" x14ac:dyDescent="0.2">
      <c r="B216" s="13" t="str">
        <f>Calculations!A187</f>
        <v>P186</v>
      </c>
      <c r="C216" s="13" t="str">
        <f>Calculations!B187</f>
        <v>Works off Chuch Street</v>
      </c>
      <c r="D216" s="13" t="str">
        <f>Calculations!C187</f>
        <v>Residential</v>
      </c>
      <c r="E216" s="49">
        <f>Calculations!D187</f>
        <v>2.19086E-2</v>
      </c>
      <c r="F216" s="49">
        <f>Calculations!H187</f>
        <v>2.19086E-2</v>
      </c>
      <c r="G216" s="49">
        <f>Calculations!L187</f>
        <v>100</v>
      </c>
      <c r="H216" s="49">
        <f>Calculations!G187</f>
        <v>0</v>
      </c>
      <c r="I216" s="49">
        <f>Calculations!K187</f>
        <v>0</v>
      </c>
      <c r="J216" s="49">
        <f>Calculations!F187</f>
        <v>0</v>
      </c>
      <c r="K216" s="49">
        <f>Calculations!J187</f>
        <v>0</v>
      </c>
      <c r="L216" s="49">
        <f>Calculations!E187</f>
        <v>0</v>
      </c>
      <c r="M216" s="49">
        <f>Calculations!I187</f>
        <v>0</v>
      </c>
      <c r="N216" s="49">
        <f>Calculations!Q187</f>
        <v>2.6518799999999997E-3</v>
      </c>
      <c r="O216" s="49">
        <f>Calculations!V187</f>
        <v>12.10428781391782</v>
      </c>
      <c r="P216" s="49">
        <f>Calculations!O187</f>
        <v>1.5101699999999999E-3</v>
      </c>
      <c r="Q216" s="49">
        <f>Calculations!T187</f>
        <v>6.8930465661886196</v>
      </c>
      <c r="R216" s="49">
        <f>Calculations!M187</f>
        <v>1.11017E-3</v>
      </c>
      <c r="S216" s="49">
        <f>Calculations!R187</f>
        <v>5.067279515806578</v>
      </c>
      <c r="T216" s="27" t="s">
        <v>669</v>
      </c>
      <c r="U216" s="48" t="s">
        <v>694</v>
      </c>
      <c r="V216" s="27" t="s">
        <v>666</v>
      </c>
      <c r="W216" s="25" t="s">
        <v>670</v>
      </c>
      <c r="X216" s="34" t="s">
        <v>685</v>
      </c>
      <c r="Y216" s="34" t="s">
        <v>700</v>
      </c>
      <c r="Z216" s="34"/>
      <c r="AA216" s="13"/>
    </row>
    <row r="217" spans="2:27" x14ac:dyDescent="0.2">
      <c r="B217" s="13" t="str">
        <f>Calculations!A188</f>
        <v>P187</v>
      </c>
      <c r="C217" s="13" t="str">
        <f>Calculations!B188</f>
        <v>Land to rear of Moorlands</v>
      </c>
      <c r="D217" s="13" t="str">
        <f>Calculations!C188</f>
        <v>Residential</v>
      </c>
      <c r="E217" s="49">
        <f>Calculations!D188</f>
        <v>9.9168900000000004E-2</v>
      </c>
      <c r="F217" s="49">
        <f>Calculations!H188</f>
        <v>9.9168900000000004E-2</v>
      </c>
      <c r="G217" s="49">
        <f>Calculations!L188</f>
        <v>100</v>
      </c>
      <c r="H217" s="49">
        <f>Calculations!G188</f>
        <v>0</v>
      </c>
      <c r="I217" s="49">
        <f>Calculations!K188</f>
        <v>0</v>
      </c>
      <c r="J217" s="49">
        <f>Calculations!F188</f>
        <v>0</v>
      </c>
      <c r="K217" s="49">
        <f>Calculations!J188</f>
        <v>0</v>
      </c>
      <c r="L217" s="49">
        <f>Calculations!E188</f>
        <v>0</v>
      </c>
      <c r="M217" s="49">
        <f>Calculations!I188</f>
        <v>0</v>
      </c>
      <c r="N217" s="49">
        <f>Calculations!Q188</f>
        <v>0</v>
      </c>
      <c r="O217" s="49">
        <f>Calculations!V188</f>
        <v>0</v>
      </c>
      <c r="P217" s="49">
        <f>Calculations!O188</f>
        <v>0</v>
      </c>
      <c r="Q217" s="49">
        <f>Calculations!T188</f>
        <v>0</v>
      </c>
      <c r="R217" s="49">
        <f>Calculations!M188</f>
        <v>0</v>
      </c>
      <c r="S217" s="49">
        <f>Calculations!R188</f>
        <v>0</v>
      </c>
      <c r="T217" s="27" t="s">
        <v>669</v>
      </c>
      <c r="U217" s="27" t="s">
        <v>692</v>
      </c>
      <c r="V217" s="27" t="s">
        <v>666</v>
      </c>
      <c r="W217" s="25" t="s">
        <v>678</v>
      </c>
      <c r="X217" s="34" t="s">
        <v>679</v>
      </c>
      <c r="Y217" s="34" t="s">
        <v>684</v>
      </c>
      <c r="Z217" s="34"/>
      <c r="AA217" s="13"/>
    </row>
    <row r="218" spans="2:27" x14ac:dyDescent="0.2">
      <c r="B218" s="13" t="str">
        <f>Calculations!A189</f>
        <v>P188</v>
      </c>
      <c r="C218" s="13" t="str">
        <f>Calculations!B189</f>
        <v>Land off Mint Avenue</v>
      </c>
      <c r="D218" s="13" t="str">
        <f>Calculations!C189</f>
        <v>Residential</v>
      </c>
      <c r="E218" s="49">
        <f>Calculations!D189</f>
        <v>1.6514</v>
      </c>
      <c r="F218" s="49">
        <f>Calculations!H189</f>
        <v>1.6514</v>
      </c>
      <c r="G218" s="49">
        <f>Calculations!L189</f>
        <v>100</v>
      </c>
      <c r="H218" s="49">
        <f>Calculations!G189</f>
        <v>0</v>
      </c>
      <c r="I218" s="49">
        <f>Calculations!K189</f>
        <v>0</v>
      </c>
      <c r="J218" s="49">
        <f>Calculations!F189</f>
        <v>0</v>
      </c>
      <c r="K218" s="49">
        <f>Calculations!J189</f>
        <v>0</v>
      </c>
      <c r="L218" s="49">
        <f>Calculations!E189</f>
        <v>0</v>
      </c>
      <c r="M218" s="49">
        <f>Calculations!I189</f>
        <v>0</v>
      </c>
      <c r="N218" s="49">
        <f>Calculations!Q189</f>
        <v>2.7866100000000001E-3</v>
      </c>
      <c r="O218" s="49">
        <f>Calculations!V189</f>
        <v>0.16874227927818822</v>
      </c>
      <c r="P218" s="49">
        <f>Calculations!O189</f>
        <v>0</v>
      </c>
      <c r="Q218" s="49">
        <f>Calculations!T189</f>
        <v>0</v>
      </c>
      <c r="R218" s="49">
        <f>Calculations!M189</f>
        <v>0</v>
      </c>
      <c r="S218" s="49">
        <f>Calculations!R189</f>
        <v>0</v>
      </c>
      <c r="T218" s="27" t="s">
        <v>669</v>
      </c>
      <c r="U218" s="27" t="s">
        <v>692</v>
      </c>
      <c r="V218" s="27" t="s">
        <v>666</v>
      </c>
      <c r="W218" s="25" t="s">
        <v>676</v>
      </c>
      <c r="X218" s="34" t="s">
        <v>677</v>
      </c>
      <c r="Y218" s="34" t="s">
        <v>683</v>
      </c>
      <c r="Z218" s="34"/>
      <c r="AA218" s="13"/>
    </row>
    <row r="219" spans="2:27" x14ac:dyDescent="0.2">
      <c r="B219" s="13" t="str">
        <f>Calculations!A190</f>
        <v>P189</v>
      </c>
      <c r="C219" s="13" t="str">
        <f>Calculations!B190</f>
        <v>Land off Middleton Drive</v>
      </c>
      <c r="D219" s="13" t="str">
        <f>Calculations!C190</f>
        <v>Residential</v>
      </c>
      <c r="E219" s="49">
        <f>Calculations!D190</f>
        <v>0.25120700000000001</v>
      </c>
      <c r="F219" s="49">
        <f>Calculations!H190</f>
        <v>0.25120700000000001</v>
      </c>
      <c r="G219" s="49">
        <f>Calculations!L190</f>
        <v>100</v>
      </c>
      <c r="H219" s="49">
        <f>Calculations!G190</f>
        <v>0</v>
      </c>
      <c r="I219" s="49">
        <f>Calculations!K190</f>
        <v>0</v>
      </c>
      <c r="J219" s="49">
        <f>Calculations!F190</f>
        <v>0</v>
      </c>
      <c r="K219" s="49">
        <f>Calculations!J190</f>
        <v>0</v>
      </c>
      <c r="L219" s="49">
        <f>Calculations!E190</f>
        <v>0</v>
      </c>
      <c r="M219" s="49">
        <f>Calculations!I190</f>
        <v>0</v>
      </c>
      <c r="N219" s="49">
        <f>Calculations!Q190</f>
        <v>0</v>
      </c>
      <c r="O219" s="49">
        <f>Calculations!V190</f>
        <v>0</v>
      </c>
      <c r="P219" s="49">
        <f>Calculations!O190</f>
        <v>0</v>
      </c>
      <c r="Q219" s="49">
        <f>Calculations!T190</f>
        <v>0</v>
      </c>
      <c r="R219" s="49">
        <f>Calculations!M190</f>
        <v>0</v>
      </c>
      <c r="S219" s="49">
        <f>Calculations!R190</f>
        <v>0</v>
      </c>
      <c r="T219" s="27" t="s">
        <v>669</v>
      </c>
      <c r="U219" s="27" t="s">
        <v>692</v>
      </c>
      <c r="V219" s="27" t="s">
        <v>666</v>
      </c>
      <c r="W219" s="25" t="s">
        <v>678</v>
      </c>
      <c r="X219" s="34" t="s">
        <v>679</v>
      </c>
      <c r="Y219" s="34" t="s">
        <v>684</v>
      </c>
      <c r="Z219" s="34"/>
      <c r="AA219" s="13"/>
    </row>
    <row r="220" spans="2:27" x14ac:dyDescent="0.2">
      <c r="B220" s="13" t="str">
        <f>Calculations!A191</f>
        <v>P190</v>
      </c>
      <c r="C220" s="13" t="str">
        <f>Calculations!B191</f>
        <v>Land adjacent to 24 John Street</v>
      </c>
      <c r="D220" s="13" t="str">
        <f>Calculations!C191</f>
        <v>Residential</v>
      </c>
      <c r="E220" s="49">
        <f>Calculations!D191</f>
        <v>9.9909100000000001E-2</v>
      </c>
      <c r="F220" s="49">
        <f>Calculations!H191</f>
        <v>9.9909100000000001E-2</v>
      </c>
      <c r="G220" s="49">
        <f>Calculations!L191</f>
        <v>100</v>
      </c>
      <c r="H220" s="49">
        <f>Calculations!G191</f>
        <v>0</v>
      </c>
      <c r="I220" s="49">
        <f>Calculations!K191</f>
        <v>0</v>
      </c>
      <c r="J220" s="49">
        <f>Calculations!F191</f>
        <v>0</v>
      </c>
      <c r="K220" s="49">
        <f>Calculations!J191</f>
        <v>0</v>
      </c>
      <c r="L220" s="49">
        <f>Calculations!E191</f>
        <v>0</v>
      </c>
      <c r="M220" s="49">
        <f>Calculations!I191</f>
        <v>0</v>
      </c>
      <c r="N220" s="49">
        <f>Calculations!Q191</f>
        <v>6.3071700000000004E-4</v>
      </c>
      <c r="O220" s="49">
        <f>Calculations!V191</f>
        <v>0.63129084337662933</v>
      </c>
      <c r="P220" s="49">
        <f>Calculations!O191</f>
        <v>0</v>
      </c>
      <c r="Q220" s="49">
        <f>Calculations!T191</f>
        <v>0</v>
      </c>
      <c r="R220" s="49">
        <f>Calculations!M191</f>
        <v>0</v>
      </c>
      <c r="S220" s="49">
        <f>Calculations!R191</f>
        <v>0</v>
      </c>
      <c r="T220" s="27" t="s">
        <v>669</v>
      </c>
      <c r="U220" s="27" t="s">
        <v>692</v>
      </c>
      <c r="V220" s="27" t="s">
        <v>666</v>
      </c>
      <c r="W220" s="25" t="s">
        <v>676</v>
      </c>
      <c r="X220" s="34" t="s">
        <v>677</v>
      </c>
      <c r="Y220" s="34" t="s">
        <v>683</v>
      </c>
      <c r="Z220" s="34"/>
      <c r="AA220" s="13"/>
    </row>
    <row r="221" spans="2:27" ht="38.25" x14ac:dyDescent="0.2">
      <c r="B221" s="13" t="str">
        <f>Calculations!A192</f>
        <v>P191</v>
      </c>
      <c r="C221" s="13" t="str">
        <f>Calculations!B192</f>
        <v>Former School and Presbytery</v>
      </c>
      <c r="D221" s="13" t="str">
        <f>Calculations!C192</f>
        <v>Residential</v>
      </c>
      <c r="E221" s="49">
        <f>Calculations!D192</f>
        <v>0.42024899999999998</v>
      </c>
      <c r="F221" s="49">
        <f>Calculations!H192</f>
        <v>0.2548381307241</v>
      </c>
      <c r="G221" s="49">
        <f>Calculations!L192</f>
        <v>60.63979467508549</v>
      </c>
      <c r="H221" s="49">
        <f>Calculations!G192</f>
        <v>8.2170844083500005E-2</v>
      </c>
      <c r="I221" s="49">
        <f>Calculations!K192</f>
        <v>19.552894613312585</v>
      </c>
      <c r="J221" s="49">
        <f>Calculations!F192</f>
        <v>8.3240025192399994E-2</v>
      </c>
      <c r="K221" s="49">
        <f>Calculations!J192</f>
        <v>19.807310711601929</v>
      </c>
      <c r="L221" s="49">
        <f>Calculations!E192</f>
        <v>0</v>
      </c>
      <c r="M221" s="49">
        <f>Calculations!I192</f>
        <v>0</v>
      </c>
      <c r="N221" s="49">
        <f>Calculations!Q192</f>
        <v>0.1137523</v>
      </c>
      <c r="O221" s="49">
        <f>Calculations!V192</f>
        <v>27.067833593893148</v>
      </c>
      <c r="P221" s="49">
        <f>Calculations!O192</f>
        <v>6.12481E-2</v>
      </c>
      <c r="Q221" s="49">
        <f>Calculations!T192</f>
        <v>14.574240509793004</v>
      </c>
      <c r="R221" s="49">
        <f>Calculations!M192</f>
        <v>2.6424699999999999E-2</v>
      </c>
      <c r="S221" s="49">
        <f>Calculations!R192</f>
        <v>6.287867430975445</v>
      </c>
      <c r="T221" s="27" t="s">
        <v>51</v>
      </c>
      <c r="U221" s="48" t="s">
        <v>694</v>
      </c>
      <c r="V221" s="27" t="s">
        <v>666</v>
      </c>
      <c r="W221" s="25" t="s">
        <v>670</v>
      </c>
      <c r="X221" s="34" t="s">
        <v>675</v>
      </c>
      <c r="Y221" s="34" t="s">
        <v>700</v>
      </c>
      <c r="Z221" s="34"/>
      <c r="AA221" s="13"/>
    </row>
    <row r="222" spans="2:27" ht="25.5" x14ac:dyDescent="0.2">
      <c r="B222" s="13" t="str">
        <f>Calculations!A193</f>
        <v>P192</v>
      </c>
      <c r="C222" s="13" t="str">
        <f>Calculations!B193</f>
        <v>Car Park off Junction Street</v>
      </c>
      <c r="D222" s="13" t="str">
        <f>Calculations!C193</f>
        <v>Residential</v>
      </c>
      <c r="E222" s="49">
        <f>Calculations!D193</f>
        <v>0.125697</v>
      </c>
      <c r="F222" s="49">
        <f>Calculations!H193</f>
        <v>1.6095847324000004E-2</v>
      </c>
      <c r="G222" s="49">
        <f>Calculations!L193</f>
        <v>12.805275642218989</v>
      </c>
      <c r="H222" s="49">
        <f>Calculations!G193</f>
        <v>0.109601152676</v>
      </c>
      <c r="I222" s="49">
        <f>Calculations!K193</f>
        <v>87.194724357781013</v>
      </c>
      <c r="J222" s="49">
        <f>Calculations!F193</f>
        <v>0</v>
      </c>
      <c r="K222" s="49">
        <f>Calculations!J193</f>
        <v>0</v>
      </c>
      <c r="L222" s="49">
        <f>Calculations!E193</f>
        <v>0</v>
      </c>
      <c r="M222" s="49">
        <f>Calculations!I193</f>
        <v>0</v>
      </c>
      <c r="N222" s="49">
        <f>Calculations!Q193</f>
        <v>0</v>
      </c>
      <c r="O222" s="49">
        <f>Calculations!V193</f>
        <v>0</v>
      </c>
      <c r="P222" s="49">
        <f>Calculations!O193</f>
        <v>0</v>
      </c>
      <c r="Q222" s="49">
        <f>Calculations!T193</f>
        <v>0</v>
      </c>
      <c r="R222" s="49">
        <f>Calculations!M193</f>
        <v>0</v>
      </c>
      <c r="S222" s="49">
        <f>Calculations!R193</f>
        <v>0</v>
      </c>
      <c r="T222" s="27" t="s">
        <v>669</v>
      </c>
      <c r="U222" s="48" t="s">
        <v>694</v>
      </c>
      <c r="V222" s="27" t="s">
        <v>666</v>
      </c>
      <c r="W222" s="25" t="s">
        <v>676</v>
      </c>
      <c r="X222" s="34" t="s">
        <v>677</v>
      </c>
      <c r="Y222" s="34" t="s">
        <v>683</v>
      </c>
      <c r="Z222" s="34"/>
      <c r="AA222" s="13"/>
    </row>
    <row r="223" spans="2:27" x14ac:dyDescent="0.2">
      <c r="B223" s="13" t="str">
        <f>Calculations!A194</f>
        <v>P193</v>
      </c>
      <c r="C223" s="13" t="str">
        <f>Calculations!B194</f>
        <v>Land at Hartington Street</v>
      </c>
      <c r="D223" s="13" t="str">
        <f>Calculations!C194</f>
        <v>Residential</v>
      </c>
      <c r="E223" s="49">
        <f>Calculations!D194</f>
        <v>5.9950299999999998E-2</v>
      </c>
      <c r="F223" s="49">
        <f>Calculations!H194</f>
        <v>5.9950299999999998E-2</v>
      </c>
      <c r="G223" s="49">
        <f>Calculations!L194</f>
        <v>100</v>
      </c>
      <c r="H223" s="49">
        <f>Calculations!G194</f>
        <v>0</v>
      </c>
      <c r="I223" s="49">
        <f>Calculations!K194</f>
        <v>0</v>
      </c>
      <c r="J223" s="49">
        <f>Calculations!F194</f>
        <v>0</v>
      </c>
      <c r="K223" s="49">
        <f>Calculations!J194</f>
        <v>0</v>
      </c>
      <c r="L223" s="49">
        <f>Calculations!E194</f>
        <v>0</v>
      </c>
      <c r="M223" s="49">
        <f>Calculations!I194</f>
        <v>0</v>
      </c>
      <c r="N223" s="49">
        <f>Calculations!Q194</f>
        <v>0</v>
      </c>
      <c r="O223" s="49">
        <f>Calculations!V194</f>
        <v>0</v>
      </c>
      <c r="P223" s="49">
        <f>Calculations!O194</f>
        <v>0</v>
      </c>
      <c r="Q223" s="49">
        <f>Calculations!T194</f>
        <v>0</v>
      </c>
      <c r="R223" s="49">
        <f>Calculations!M194</f>
        <v>0</v>
      </c>
      <c r="S223" s="49">
        <f>Calculations!R194</f>
        <v>0</v>
      </c>
      <c r="T223" s="27" t="s">
        <v>669</v>
      </c>
      <c r="U223" s="27" t="s">
        <v>692</v>
      </c>
      <c r="V223" s="27" t="s">
        <v>666</v>
      </c>
      <c r="W223" s="25" t="s">
        <v>678</v>
      </c>
      <c r="X223" s="34" t="s">
        <v>679</v>
      </c>
      <c r="Y223" s="34" t="s">
        <v>684</v>
      </c>
      <c r="Z223" s="34"/>
      <c r="AA223" s="13"/>
    </row>
    <row r="224" spans="2:27" x14ac:dyDescent="0.2">
      <c r="B224" s="13" t="str">
        <f>Calculations!A195</f>
        <v>P194</v>
      </c>
      <c r="C224" s="13" t="str">
        <f>Calculations!B195</f>
        <v>Land adjacent to 190 Colne Road</v>
      </c>
      <c r="D224" s="13" t="str">
        <f>Calculations!C195</f>
        <v>Residential</v>
      </c>
      <c r="E224" s="49">
        <f>Calculations!D195</f>
        <v>4.6694800000000002E-2</v>
      </c>
      <c r="F224" s="49">
        <f>Calculations!H195</f>
        <v>4.6694800000000002E-2</v>
      </c>
      <c r="G224" s="49">
        <f>Calculations!L195</f>
        <v>100</v>
      </c>
      <c r="H224" s="49">
        <f>Calculations!G195</f>
        <v>0</v>
      </c>
      <c r="I224" s="49">
        <f>Calculations!K195</f>
        <v>0</v>
      </c>
      <c r="J224" s="49">
        <f>Calculations!F195</f>
        <v>0</v>
      </c>
      <c r="K224" s="49">
        <f>Calculations!J195</f>
        <v>0</v>
      </c>
      <c r="L224" s="49">
        <f>Calculations!E195</f>
        <v>0</v>
      </c>
      <c r="M224" s="49">
        <f>Calculations!I195</f>
        <v>0</v>
      </c>
      <c r="N224" s="49">
        <f>Calculations!Q195</f>
        <v>0</v>
      </c>
      <c r="O224" s="49">
        <f>Calculations!V195</f>
        <v>0</v>
      </c>
      <c r="P224" s="49">
        <f>Calculations!O195</f>
        <v>0</v>
      </c>
      <c r="Q224" s="49">
        <f>Calculations!T195</f>
        <v>0</v>
      </c>
      <c r="R224" s="49">
        <f>Calculations!M195</f>
        <v>0</v>
      </c>
      <c r="S224" s="49">
        <f>Calculations!R195</f>
        <v>0</v>
      </c>
      <c r="T224" s="27" t="s">
        <v>669</v>
      </c>
      <c r="U224" s="27" t="s">
        <v>692</v>
      </c>
      <c r="V224" s="27" t="s">
        <v>666</v>
      </c>
      <c r="W224" s="25" t="s">
        <v>678</v>
      </c>
      <c r="X224" s="34" t="s">
        <v>679</v>
      </c>
      <c r="Y224" s="34" t="s">
        <v>684</v>
      </c>
      <c r="Z224" s="34"/>
      <c r="AA224" s="13"/>
    </row>
    <row r="225" spans="2:27" x14ac:dyDescent="0.2">
      <c r="B225" s="13" t="str">
        <f>Calculations!A196</f>
        <v>P195</v>
      </c>
      <c r="C225" s="13" t="str">
        <f>Calculations!B196</f>
        <v>Land at Brierfield House</v>
      </c>
      <c r="D225" s="13" t="str">
        <f>Calculations!C196</f>
        <v>Residential</v>
      </c>
      <c r="E225" s="49">
        <f>Calculations!D196</f>
        <v>0.14113400000000001</v>
      </c>
      <c r="F225" s="49">
        <f>Calculations!H196</f>
        <v>0.14113400000000001</v>
      </c>
      <c r="G225" s="49">
        <f>Calculations!L196</f>
        <v>100</v>
      </c>
      <c r="H225" s="49">
        <f>Calculations!G196</f>
        <v>0</v>
      </c>
      <c r="I225" s="49">
        <f>Calculations!K196</f>
        <v>0</v>
      </c>
      <c r="J225" s="49">
        <f>Calculations!F196</f>
        <v>0</v>
      </c>
      <c r="K225" s="49">
        <f>Calculations!J196</f>
        <v>0</v>
      </c>
      <c r="L225" s="49">
        <f>Calculations!E196</f>
        <v>0</v>
      </c>
      <c r="M225" s="49">
        <f>Calculations!I196</f>
        <v>0</v>
      </c>
      <c r="N225" s="49">
        <f>Calculations!Q196</f>
        <v>1.344584E-3</v>
      </c>
      <c r="O225" s="49">
        <f>Calculations!V196</f>
        <v>0.95270027066475826</v>
      </c>
      <c r="P225" s="49">
        <f>Calculations!O196</f>
        <v>5.2738999999999998E-4</v>
      </c>
      <c r="Q225" s="49">
        <f>Calculations!T196</f>
        <v>0.37368033216659341</v>
      </c>
      <c r="R225" s="49">
        <f>Calculations!M196</f>
        <v>0</v>
      </c>
      <c r="S225" s="49">
        <f>Calculations!R196</f>
        <v>0</v>
      </c>
      <c r="T225" s="27" t="s">
        <v>669</v>
      </c>
      <c r="U225" s="27" t="s">
        <v>692</v>
      </c>
      <c r="V225" s="27" t="s">
        <v>666</v>
      </c>
      <c r="W225" s="25" t="s">
        <v>676</v>
      </c>
      <c r="X225" s="34" t="s">
        <v>677</v>
      </c>
      <c r="Y225" s="34" t="s">
        <v>683</v>
      </c>
      <c r="Z225" s="34"/>
      <c r="AA225" s="13"/>
    </row>
    <row r="226" spans="2:27" x14ac:dyDescent="0.2">
      <c r="B226" s="13" t="str">
        <f>Calculations!A197</f>
        <v>P196</v>
      </c>
      <c r="C226" s="13" t="str">
        <f>Calculations!B197</f>
        <v>Plot 10 Park View Close</v>
      </c>
      <c r="D226" s="13" t="str">
        <f>Calculations!C197</f>
        <v>Residential</v>
      </c>
      <c r="E226" s="49">
        <f>Calculations!D197</f>
        <v>3.7533200000000003E-2</v>
      </c>
      <c r="F226" s="49">
        <f>Calculations!H197</f>
        <v>3.7533200000000003E-2</v>
      </c>
      <c r="G226" s="49">
        <f>Calculations!L197</f>
        <v>100</v>
      </c>
      <c r="H226" s="49">
        <f>Calculations!G197</f>
        <v>0</v>
      </c>
      <c r="I226" s="49">
        <f>Calculations!K197</f>
        <v>0</v>
      </c>
      <c r="J226" s="49">
        <f>Calculations!F197</f>
        <v>0</v>
      </c>
      <c r="K226" s="49">
        <f>Calculations!J197</f>
        <v>0</v>
      </c>
      <c r="L226" s="49">
        <f>Calculations!E197</f>
        <v>0</v>
      </c>
      <c r="M226" s="49">
        <f>Calculations!I197</f>
        <v>0</v>
      </c>
      <c r="N226" s="49">
        <f>Calculations!Q197</f>
        <v>7.7106299999999996E-3</v>
      </c>
      <c r="O226" s="49">
        <f>Calculations!V197</f>
        <v>20.543492161606256</v>
      </c>
      <c r="P226" s="49">
        <f>Calculations!O197</f>
        <v>0</v>
      </c>
      <c r="Q226" s="49">
        <f>Calculations!T197</f>
        <v>0</v>
      </c>
      <c r="R226" s="49">
        <f>Calculations!M197</f>
        <v>0</v>
      </c>
      <c r="S226" s="49">
        <f>Calculations!R197</f>
        <v>0</v>
      </c>
      <c r="T226" s="27" t="s">
        <v>669</v>
      </c>
      <c r="U226" s="27" t="s">
        <v>692</v>
      </c>
      <c r="V226" s="27" t="s">
        <v>666</v>
      </c>
      <c r="W226" s="25" t="s">
        <v>676</v>
      </c>
      <c r="X226" s="34" t="s">
        <v>677</v>
      </c>
      <c r="Y226" s="34" t="s">
        <v>683</v>
      </c>
      <c r="Z226" s="34"/>
      <c r="AA226" s="13"/>
    </row>
    <row r="227" spans="2:27" x14ac:dyDescent="0.2">
      <c r="B227" s="13" t="str">
        <f>Calculations!A198</f>
        <v>P197</v>
      </c>
      <c r="C227" s="13" t="str">
        <f>Calculations!B198</f>
        <v>Land off Hillsborough Avenue</v>
      </c>
      <c r="D227" s="13" t="str">
        <f>Calculations!C198</f>
        <v>Residential</v>
      </c>
      <c r="E227" s="49">
        <f>Calculations!D198</f>
        <v>4.9303699999999999E-2</v>
      </c>
      <c r="F227" s="49">
        <f>Calculations!H198</f>
        <v>4.9303699999999999E-2</v>
      </c>
      <c r="G227" s="49">
        <f>Calculations!L198</f>
        <v>100</v>
      </c>
      <c r="H227" s="49">
        <f>Calculations!G198</f>
        <v>0</v>
      </c>
      <c r="I227" s="49">
        <f>Calculations!K198</f>
        <v>0</v>
      </c>
      <c r="J227" s="49">
        <f>Calculations!F198</f>
        <v>0</v>
      </c>
      <c r="K227" s="49">
        <f>Calculations!J198</f>
        <v>0</v>
      </c>
      <c r="L227" s="49">
        <f>Calculations!E198</f>
        <v>0</v>
      </c>
      <c r="M227" s="49">
        <f>Calculations!I198</f>
        <v>0</v>
      </c>
      <c r="N227" s="49">
        <f>Calculations!Q198</f>
        <v>0</v>
      </c>
      <c r="O227" s="49">
        <f>Calculations!V198</f>
        <v>0</v>
      </c>
      <c r="P227" s="49">
        <f>Calculations!O198</f>
        <v>0</v>
      </c>
      <c r="Q227" s="49">
        <f>Calculations!T198</f>
        <v>0</v>
      </c>
      <c r="R227" s="49">
        <f>Calculations!M198</f>
        <v>0</v>
      </c>
      <c r="S227" s="49">
        <f>Calculations!R198</f>
        <v>0</v>
      </c>
      <c r="T227" s="27" t="s">
        <v>669</v>
      </c>
      <c r="U227" s="27" t="s">
        <v>692</v>
      </c>
      <c r="V227" s="27" t="s">
        <v>666</v>
      </c>
      <c r="W227" s="25" t="s">
        <v>678</v>
      </c>
      <c r="X227" s="34" t="s">
        <v>679</v>
      </c>
      <c r="Y227" s="34" t="s">
        <v>684</v>
      </c>
      <c r="Z227" s="34"/>
      <c r="AA227" s="25"/>
    </row>
    <row r="228" spans="2:27" x14ac:dyDescent="0.2">
      <c r="B228" s="13" t="str">
        <f>Calculations!A199</f>
        <v>P198</v>
      </c>
      <c r="C228" s="13" t="str">
        <f>Calculations!B199</f>
        <v>Pickering Street Garage</v>
      </c>
      <c r="D228" s="13" t="str">
        <f>Calculations!C199</f>
        <v>Residential</v>
      </c>
      <c r="E228" s="49">
        <f>Calculations!D199</f>
        <v>1.47011E-2</v>
      </c>
      <c r="F228" s="49">
        <f>Calculations!H199</f>
        <v>1.47011E-2</v>
      </c>
      <c r="G228" s="49">
        <f>Calculations!L199</f>
        <v>100</v>
      </c>
      <c r="H228" s="49">
        <f>Calculations!G199</f>
        <v>0</v>
      </c>
      <c r="I228" s="49">
        <f>Calculations!K199</f>
        <v>0</v>
      </c>
      <c r="J228" s="49">
        <f>Calculations!F199</f>
        <v>0</v>
      </c>
      <c r="K228" s="49">
        <f>Calculations!J199</f>
        <v>0</v>
      </c>
      <c r="L228" s="49">
        <f>Calculations!E199</f>
        <v>0</v>
      </c>
      <c r="M228" s="49">
        <f>Calculations!I199</f>
        <v>0</v>
      </c>
      <c r="N228" s="49">
        <f>Calculations!Q199</f>
        <v>1.98379E-3</v>
      </c>
      <c r="O228" s="49">
        <f>Calculations!V199</f>
        <v>13.494160300929863</v>
      </c>
      <c r="P228" s="49">
        <f>Calculations!O199</f>
        <v>1.19991E-3</v>
      </c>
      <c r="Q228" s="49">
        <f>Calculations!T199</f>
        <v>8.1620422961547092</v>
      </c>
      <c r="R228" s="49">
        <f>Calculations!M199</f>
        <v>1.19991E-3</v>
      </c>
      <c r="S228" s="49">
        <f>Calculations!R199</f>
        <v>8.1620422961547092</v>
      </c>
      <c r="T228" s="27" t="s">
        <v>669</v>
      </c>
      <c r="U228" s="27" t="s">
        <v>692</v>
      </c>
      <c r="V228" s="27" t="s">
        <v>666</v>
      </c>
      <c r="W228" s="25" t="s">
        <v>676</v>
      </c>
      <c r="X228" s="34" t="s">
        <v>677</v>
      </c>
      <c r="Y228" s="34" t="s">
        <v>683</v>
      </c>
      <c r="Z228" s="34"/>
      <c r="AA228" s="13"/>
    </row>
    <row r="229" spans="2:27" x14ac:dyDescent="0.2">
      <c r="B229" s="13" t="str">
        <f>Calculations!A200</f>
        <v>P199</v>
      </c>
      <c r="C229" s="13" t="str">
        <f>Calculations!B200</f>
        <v>Land adjacent to 47 Townley Street</v>
      </c>
      <c r="D229" s="13" t="str">
        <f>Calculations!C200</f>
        <v>Residential</v>
      </c>
      <c r="E229" s="49">
        <f>Calculations!D200</f>
        <v>2.95978E-2</v>
      </c>
      <c r="F229" s="49">
        <f>Calculations!H200</f>
        <v>2.95978E-2</v>
      </c>
      <c r="G229" s="49">
        <f>Calculations!L200</f>
        <v>100</v>
      </c>
      <c r="H229" s="49">
        <f>Calculations!G200</f>
        <v>0</v>
      </c>
      <c r="I229" s="49">
        <f>Calculations!K200</f>
        <v>0</v>
      </c>
      <c r="J229" s="49">
        <f>Calculations!F200</f>
        <v>0</v>
      </c>
      <c r="K229" s="49">
        <f>Calculations!J200</f>
        <v>0</v>
      </c>
      <c r="L229" s="49">
        <f>Calculations!E200</f>
        <v>0</v>
      </c>
      <c r="M229" s="49">
        <f>Calculations!I200</f>
        <v>0</v>
      </c>
      <c r="N229" s="49">
        <f>Calculations!Q200</f>
        <v>0</v>
      </c>
      <c r="O229" s="49">
        <f>Calculations!V200</f>
        <v>0</v>
      </c>
      <c r="P229" s="49">
        <f>Calculations!O200</f>
        <v>0</v>
      </c>
      <c r="Q229" s="49">
        <f>Calculations!T200</f>
        <v>0</v>
      </c>
      <c r="R229" s="49">
        <f>Calculations!M200</f>
        <v>0</v>
      </c>
      <c r="S229" s="49">
        <f>Calculations!R200</f>
        <v>0</v>
      </c>
      <c r="T229" s="27" t="s">
        <v>669</v>
      </c>
      <c r="U229" s="27" t="s">
        <v>692</v>
      </c>
      <c r="V229" s="27" t="s">
        <v>666</v>
      </c>
      <c r="W229" s="25" t="s">
        <v>678</v>
      </c>
      <c r="X229" s="34" t="s">
        <v>679</v>
      </c>
      <c r="Y229" s="34" t="s">
        <v>684</v>
      </c>
      <c r="Z229" s="34"/>
      <c r="AA229" s="13"/>
    </row>
    <row r="230" spans="2:27" x14ac:dyDescent="0.2">
      <c r="B230" s="13" t="str">
        <f>Calculations!A201</f>
        <v>P200</v>
      </c>
      <c r="C230" s="13" t="str">
        <f>Calculations!B201</f>
        <v>Land east of Carry Lane</v>
      </c>
      <c r="D230" s="13" t="str">
        <f>Calculations!C201</f>
        <v>Residential</v>
      </c>
      <c r="E230" s="49">
        <f>Calculations!D201</f>
        <v>8.6019399999999996E-2</v>
      </c>
      <c r="F230" s="49">
        <f>Calculations!H201</f>
        <v>8.6019399999999996E-2</v>
      </c>
      <c r="G230" s="49">
        <f>Calculations!L201</f>
        <v>100</v>
      </c>
      <c r="H230" s="49">
        <f>Calculations!G201</f>
        <v>0</v>
      </c>
      <c r="I230" s="49">
        <f>Calculations!K201</f>
        <v>0</v>
      </c>
      <c r="J230" s="49">
        <f>Calculations!F201</f>
        <v>0</v>
      </c>
      <c r="K230" s="49">
        <f>Calculations!J201</f>
        <v>0</v>
      </c>
      <c r="L230" s="49">
        <f>Calculations!E201</f>
        <v>0</v>
      </c>
      <c r="M230" s="49">
        <f>Calculations!I201</f>
        <v>0</v>
      </c>
      <c r="N230" s="49">
        <f>Calculations!Q201</f>
        <v>1.0054681999999999E-3</v>
      </c>
      <c r="O230" s="49">
        <f>Calculations!V201</f>
        <v>1.1688853909699439</v>
      </c>
      <c r="P230" s="49">
        <f>Calculations!O201</f>
        <v>3.6583199999999999E-5</v>
      </c>
      <c r="Q230" s="49">
        <f>Calculations!T201</f>
        <v>4.2529010897541714E-2</v>
      </c>
      <c r="R230" s="49">
        <f>Calculations!M201</f>
        <v>0</v>
      </c>
      <c r="S230" s="49">
        <f>Calculations!R201</f>
        <v>0</v>
      </c>
      <c r="T230" s="27" t="s">
        <v>669</v>
      </c>
      <c r="U230" s="27" t="s">
        <v>692</v>
      </c>
      <c r="V230" s="27" t="s">
        <v>666</v>
      </c>
      <c r="W230" s="25" t="s">
        <v>676</v>
      </c>
      <c r="X230" s="34" t="s">
        <v>677</v>
      </c>
      <c r="Y230" s="34" t="s">
        <v>683</v>
      </c>
      <c r="Z230" s="34"/>
      <c r="AA230" s="13"/>
    </row>
    <row r="231" spans="2:27" x14ac:dyDescent="0.2">
      <c r="B231" s="13" t="str">
        <f>Calculations!A202</f>
        <v>P201</v>
      </c>
      <c r="C231" s="13" t="str">
        <f>Calculations!B202</f>
        <v>Land adjacent to 271 Keighley Road</v>
      </c>
      <c r="D231" s="13" t="str">
        <f>Calculations!C202</f>
        <v>Residential</v>
      </c>
      <c r="E231" s="49">
        <f>Calculations!D202</f>
        <v>0.178623</v>
      </c>
      <c r="F231" s="49">
        <f>Calculations!H202</f>
        <v>0.178623</v>
      </c>
      <c r="G231" s="49">
        <f>Calculations!L202</f>
        <v>100</v>
      </c>
      <c r="H231" s="49">
        <f>Calculations!G202</f>
        <v>0</v>
      </c>
      <c r="I231" s="49">
        <f>Calculations!K202</f>
        <v>0</v>
      </c>
      <c r="J231" s="49">
        <f>Calculations!F202</f>
        <v>0</v>
      </c>
      <c r="K231" s="49">
        <f>Calculations!J202</f>
        <v>0</v>
      </c>
      <c r="L231" s="49">
        <f>Calculations!E202</f>
        <v>0</v>
      </c>
      <c r="M231" s="49">
        <f>Calculations!I202</f>
        <v>0</v>
      </c>
      <c r="N231" s="49">
        <f>Calculations!Q202</f>
        <v>0</v>
      </c>
      <c r="O231" s="49">
        <f>Calculations!V202</f>
        <v>0</v>
      </c>
      <c r="P231" s="49">
        <f>Calculations!O202</f>
        <v>0</v>
      </c>
      <c r="Q231" s="49">
        <f>Calculations!T202</f>
        <v>0</v>
      </c>
      <c r="R231" s="49">
        <f>Calculations!M202</f>
        <v>0</v>
      </c>
      <c r="S231" s="49">
        <f>Calculations!R202</f>
        <v>0</v>
      </c>
      <c r="T231" s="27" t="s">
        <v>669</v>
      </c>
      <c r="U231" s="27" t="s">
        <v>692</v>
      </c>
      <c r="V231" s="27" t="s">
        <v>666</v>
      </c>
      <c r="W231" s="25" t="s">
        <v>678</v>
      </c>
      <c r="X231" s="34" t="s">
        <v>679</v>
      </c>
      <c r="Y231" s="34" t="s">
        <v>684</v>
      </c>
      <c r="Z231" s="34"/>
      <c r="AA231" s="13"/>
    </row>
    <row r="232" spans="2:27" x14ac:dyDescent="0.2">
      <c r="B232" s="13" t="str">
        <f>Calculations!A203</f>
        <v>P202</v>
      </c>
      <c r="C232" s="13" t="str">
        <f>Calculations!B203</f>
        <v>Land adjacent to 43 Belgrave Road</v>
      </c>
      <c r="D232" s="13" t="str">
        <f>Calculations!C203</f>
        <v>Residential</v>
      </c>
      <c r="E232" s="49">
        <f>Calculations!D203</f>
        <v>1.40941E-2</v>
      </c>
      <c r="F232" s="49">
        <f>Calculations!H203</f>
        <v>1.40941E-2</v>
      </c>
      <c r="G232" s="49">
        <f>Calculations!L203</f>
        <v>100</v>
      </c>
      <c r="H232" s="49">
        <f>Calculations!G203</f>
        <v>0</v>
      </c>
      <c r="I232" s="49">
        <f>Calculations!K203</f>
        <v>0</v>
      </c>
      <c r="J232" s="49">
        <f>Calculations!F203</f>
        <v>0</v>
      </c>
      <c r="K232" s="49">
        <f>Calculations!J203</f>
        <v>0</v>
      </c>
      <c r="L232" s="49">
        <f>Calculations!E203</f>
        <v>0</v>
      </c>
      <c r="M232" s="49">
        <f>Calculations!I203</f>
        <v>0</v>
      </c>
      <c r="N232" s="49">
        <f>Calculations!Q203</f>
        <v>0</v>
      </c>
      <c r="O232" s="49">
        <f>Calculations!V203</f>
        <v>0</v>
      </c>
      <c r="P232" s="49">
        <f>Calculations!O203</f>
        <v>0</v>
      </c>
      <c r="Q232" s="49">
        <f>Calculations!T203</f>
        <v>0</v>
      </c>
      <c r="R232" s="49">
        <f>Calculations!M203</f>
        <v>0</v>
      </c>
      <c r="S232" s="49">
        <f>Calculations!R203</f>
        <v>0</v>
      </c>
      <c r="T232" s="27" t="s">
        <v>669</v>
      </c>
      <c r="U232" s="27" t="s">
        <v>692</v>
      </c>
      <c r="V232" s="27" t="s">
        <v>666</v>
      </c>
      <c r="W232" s="25" t="s">
        <v>678</v>
      </c>
      <c r="X232" s="34" t="s">
        <v>679</v>
      </c>
      <c r="Y232" s="34" t="s">
        <v>684</v>
      </c>
      <c r="Z232" s="34"/>
      <c r="AA232" s="13"/>
    </row>
    <row r="233" spans="2:27" x14ac:dyDescent="0.2">
      <c r="B233" s="13" t="str">
        <f>Calculations!A204</f>
        <v>P203</v>
      </c>
      <c r="C233" s="13" t="str">
        <f>Calculations!B204</f>
        <v>Land adjacent to Cemetery Lodge</v>
      </c>
      <c r="D233" s="13" t="str">
        <f>Calculations!C204</f>
        <v>Residential</v>
      </c>
      <c r="E233" s="49">
        <f>Calculations!D204</f>
        <v>1.6471199999999998E-2</v>
      </c>
      <c r="F233" s="49">
        <f>Calculations!H204</f>
        <v>1.6471199999999998E-2</v>
      </c>
      <c r="G233" s="49">
        <f>Calculations!L204</f>
        <v>100</v>
      </c>
      <c r="H233" s="49">
        <f>Calculations!G204</f>
        <v>0</v>
      </c>
      <c r="I233" s="49">
        <f>Calculations!K204</f>
        <v>0</v>
      </c>
      <c r="J233" s="49">
        <f>Calculations!F204</f>
        <v>0</v>
      </c>
      <c r="K233" s="49">
        <f>Calculations!J204</f>
        <v>0</v>
      </c>
      <c r="L233" s="49">
        <f>Calculations!E204</f>
        <v>0</v>
      </c>
      <c r="M233" s="49">
        <f>Calculations!I204</f>
        <v>0</v>
      </c>
      <c r="N233" s="49">
        <f>Calculations!Q204</f>
        <v>0</v>
      </c>
      <c r="O233" s="49">
        <f>Calculations!V204</f>
        <v>0</v>
      </c>
      <c r="P233" s="49">
        <f>Calculations!O204</f>
        <v>0</v>
      </c>
      <c r="Q233" s="49">
        <f>Calculations!T204</f>
        <v>0</v>
      </c>
      <c r="R233" s="49">
        <f>Calculations!M204</f>
        <v>0</v>
      </c>
      <c r="S233" s="49">
        <f>Calculations!R204</f>
        <v>0</v>
      </c>
      <c r="T233" s="27" t="s">
        <v>669</v>
      </c>
      <c r="U233" s="27" t="s">
        <v>692</v>
      </c>
      <c r="V233" s="27" t="s">
        <v>666</v>
      </c>
      <c r="W233" s="25" t="s">
        <v>678</v>
      </c>
      <c r="X233" s="34" t="s">
        <v>679</v>
      </c>
      <c r="Y233" s="34" t="s">
        <v>684</v>
      </c>
      <c r="Z233" s="34"/>
      <c r="AA233" s="13"/>
    </row>
    <row r="234" spans="2:27" x14ac:dyDescent="0.2">
      <c r="B234" s="13" t="str">
        <f>Calculations!A205</f>
        <v>P204</v>
      </c>
      <c r="C234" s="13" t="str">
        <f>Calculations!B205</f>
        <v>Land at Primrose Hill</v>
      </c>
      <c r="D234" s="13" t="str">
        <f>Calculations!C205</f>
        <v>Residential</v>
      </c>
      <c r="E234" s="49">
        <f>Calculations!D205</f>
        <v>1.9358899999999998E-2</v>
      </c>
      <c r="F234" s="49">
        <f>Calculations!H205</f>
        <v>1.9358899999999998E-2</v>
      </c>
      <c r="G234" s="49">
        <f>Calculations!L205</f>
        <v>100</v>
      </c>
      <c r="H234" s="49">
        <f>Calculations!G205</f>
        <v>0</v>
      </c>
      <c r="I234" s="49">
        <f>Calculations!K205</f>
        <v>0</v>
      </c>
      <c r="J234" s="49">
        <f>Calculations!F205</f>
        <v>0</v>
      </c>
      <c r="K234" s="49">
        <f>Calculations!J205</f>
        <v>0</v>
      </c>
      <c r="L234" s="49">
        <f>Calculations!E205</f>
        <v>0</v>
      </c>
      <c r="M234" s="49">
        <f>Calculations!I205</f>
        <v>0</v>
      </c>
      <c r="N234" s="49">
        <f>Calculations!Q205</f>
        <v>0</v>
      </c>
      <c r="O234" s="49">
        <f>Calculations!V205</f>
        <v>0</v>
      </c>
      <c r="P234" s="49">
        <f>Calculations!O205</f>
        <v>0</v>
      </c>
      <c r="Q234" s="49">
        <f>Calculations!T205</f>
        <v>0</v>
      </c>
      <c r="R234" s="49">
        <f>Calculations!M205</f>
        <v>0</v>
      </c>
      <c r="S234" s="49">
        <f>Calculations!R205</f>
        <v>0</v>
      </c>
      <c r="T234" s="27" t="s">
        <v>669</v>
      </c>
      <c r="U234" s="27" t="s">
        <v>692</v>
      </c>
      <c r="V234" s="27" t="s">
        <v>666</v>
      </c>
      <c r="W234" s="25" t="s">
        <v>678</v>
      </c>
      <c r="X234" s="34" t="s">
        <v>679</v>
      </c>
      <c r="Y234" s="34" t="s">
        <v>684</v>
      </c>
      <c r="Z234" s="34"/>
      <c r="AA234" s="13"/>
    </row>
    <row r="235" spans="2:27" ht="25.5" x14ac:dyDescent="0.2">
      <c r="B235" s="13" t="str">
        <f>Calculations!A206</f>
        <v>P205</v>
      </c>
      <c r="C235" s="13" t="str">
        <f>Calculations!B206</f>
        <v>Land off School Fields</v>
      </c>
      <c r="D235" s="13" t="str">
        <f>Calculations!C206</f>
        <v>Residential</v>
      </c>
      <c r="E235" s="49">
        <f>Calculations!D206</f>
        <v>0.53546099999999996</v>
      </c>
      <c r="F235" s="49">
        <f>Calculations!H206</f>
        <v>0.50340797847294994</v>
      </c>
      <c r="G235" s="49">
        <f>Calculations!L206</f>
        <v>94.013939105359682</v>
      </c>
      <c r="H235" s="49">
        <f>Calculations!G206</f>
        <v>6.7646649999499996E-3</v>
      </c>
      <c r="I235" s="49">
        <f>Calculations!K206</f>
        <v>1.2633347713372216</v>
      </c>
      <c r="J235" s="49">
        <f>Calculations!F206</f>
        <v>2.52883565271E-2</v>
      </c>
      <c r="K235" s="49">
        <f>Calculations!J206</f>
        <v>4.7227261233030982</v>
      </c>
      <c r="L235" s="49">
        <f>Calculations!E206</f>
        <v>0</v>
      </c>
      <c r="M235" s="49">
        <f>Calculations!I206</f>
        <v>0</v>
      </c>
      <c r="N235" s="49">
        <f>Calculations!Q206</f>
        <v>6.6896000000000011E-2</v>
      </c>
      <c r="O235" s="49">
        <f>Calculations!V206</f>
        <v>12.493160099428346</v>
      </c>
      <c r="P235" s="49">
        <f>Calculations!O206</f>
        <v>2.5304800000000002E-2</v>
      </c>
      <c r="Q235" s="49">
        <f>Calculations!T206</f>
        <v>4.7257970234993776</v>
      </c>
      <c r="R235" s="49">
        <f>Calculations!M206</f>
        <v>1.4177800000000001E-2</v>
      </c>
      <c r="S235" s="49">
        <f>Calculations!R206</f>
        <v>2.6477745344665626</v>
      </c>
      <c r="T235" s="27" t="s">
        <v>669</v>
      </c>
      <c r="U235" s="48" t="s">
        <v>691</v>
      </c>
      <c r="V235" s="27" t="s">
        <v>666</v>
      </c>
      <c r="W235" s="25" t="s">
        <v>673</v>
      </c>
      <c r="X235" s="34" t="s">
        <v>674</v>
      </c>
      <c r="Y235" s="34" t="s">
        <v>682</v>
      </c>
      <c r="Z235" s="34"/>
      <c r="AA235" s="13"/>
    </row>
    <row r="236" spans="2:27" x14ac:dyDescent="0.2">
      <c r="B236" s="13" t="str">
        <f>Calculations!A207</f>
        <v>P206</v>
      </c>
      <c r="C236" s="13" t="str">
        <f>Calculations!B207</f>
        <v>Red Lion Street Car Park</v>
      </c>
      <c r="D236" s="13" t="str">
        <f>Calculations!C207</f>
        <v>Residential</v>
      </c>
      <c r="E236" s="49">
        <f>Calculations!D207</f>
        <v>3.60522E-2</v>
      </c>
      <c r="F236" s="49">
        <f>Calculations!H207</f>
        <v>3.60522E-2</v>
      </c>
      <c r="G236" s="49">
        <f>Calculations!L207</f>
        <v>100</v>
      </c>
      <c r="H236" s="49">
        <f>Calculations!G207</f>
        <v>0</v>
      </c>
      <c r="I236" s="49">
        <f>Calculations!K207</f>
        <v>0</v>
      </c>
      <c r="J236" s="49">
        <f>Calculations!F207</f>
        <v>0</v>
      </c>
      <c r="K236" s="49">
        <f>Calculations!J207</f>
        <v>0</v>
      </c>
      <c r="L236" s="49">
        <f>Calculations!E207</f>
        <v>0</v>
      </c>
      <c r="M236" s="49">
        <f>Calculations!I207</f>
        <v>0</v>
      </c>
      <c r="N236" s="49">
        <f>Calculations!Q207</f>
        <v>4.2872869999999999E-3</v>
      </c>
      <c r="O236" s="49">
        <f>Calculations!V207</f>
        <v>11.891887318943088</v>
      </c>
      <c r="P236" s="49">
        <f>Calculations!O207</f>
        <v>1.5361699999999999E-4</v>
      </c>
      <c r="Q236" s="49">
        <f>Calculations!T207</f>
        <v>0.42609604961694425</v>
      </c>
      <c r="R236" s="49">
        <f>Calculations!M207</f>
        <v>0</v>
      </c>
      <c r="S236" s="49">
        <f>Calculations!R207</f>
        <v>0</v>
      </c>
      <c r="T236" s="27" t="s">
        <v>669</v>
      </c>
      <c r="U236" s="27" t="s">
        <v>692</v>
      </c>
      <c r="V236" s="27" t="s">
        <v>666</v>
      </c>
      <c r="W236" s="25" t="s">
        <v>676</v>
      </c>
      <c r="X236" s="34" t="s">
        <v>677</v>
      </c>
      <c r="Y236" s="34" t="s">
        <v>683</v>
      </c>
      <c r="Z236" s="34"/>
      <c r="AA236" s="13"/>
    </row>
    <row r="237" spans="2:27" x14ac:dyDescent="0.2">
      <c r="B237" s="13" t="str">
        <f>Calculations!A208</f>
        <v>P207</v>
      </c>
      <c r="C237" s="13" t="str">
        <f>Calculations!B208</f>
        <v>Land adjacent to 290 Wheatley Lane Road</v>
      </c>
      <c r="D237" s="13" t="str">
        <f>Calculations!C208</f>
        <v>Residential</v>
      </c>
      <c r="E237" s="49">
        <f>Calculations!D208</f>
        <v>6.8123100000000006E-2</v>
      </c>
      <c r="F237" s="49">
        <f>Calculations!H208</f>
        <v>6.8123100000000006E-2</v>
      </c>
      <c r="G237" s="49">
        <f>Calculations!L208</f>
        <v>100</v>
      </c>
      <c r="H237" s="49">
        <f>Calculations!G208</f>
        <v>0</v>
      </c>
      <c r="I237" s="49">
        <f>Calculations!K208</f>
        <v>0</v>
      </c>
      <c r="J237" s="49">
        <f>Calculations!F208</f>
        <v>0</v>
      </c>
      <c r="K237" s="49">
        <f>Calculations!J208</f>
        <v>0</v>
      </c>
      <c r="L237" s="49">
        <f>Calculations!E208</f>
        <v>0</v>
      </c>
      <c r="M237" s="49">
        <f>Calculations!I208</f>
        <v>0</v>
      </c>
      <c r="N237" s="49">
        <f>Calculations!Q208</f>
        <v>0</v>
      </c>
      <c r="O237" s="49">
        <f>Calculations!V208</f>
        <v>0</v>
      </c>
      <c r="P237" s="49">
        <f>Calculations!O208</f>
        <v>0</v>
      </c>
      <c r="Q237" s="49">
        <f>Calculations!T208</f>
        <v>0</v>
      </c>
      <c r="R237" s="49">
        <f>Calculations!M208</f>
        <v>0</v>
      </c>
      <c r="S237" s="49">
        <f>Calculations!R208</f>
        <v>0</v>
      </c>
      <c r="T237" s="27" t="s">
        <v>669</v>
      </c>
      <c r="U237" s="27" t="s">
        <v>692</v>
      </c>
      <c r="V237" s="27" t="s">
        <v>666</v>
      </c>
      <c r="W237" s="25" t="s">
        <v>678</v>
      </c>
      <c r="X237" s="34" t="s">
        <v>679</v>
      </c>
      <c r="Y237" s="34" t="s">
        <v>684</v>
      </c>
      <c r="Z237" s="34"/>
      <c r="AA237" s="13"/>
    </row>
    <row r="238" spans="2:27" x14ac:dyDescent="0.2">
      <c r="B238" s="13" t="str">
        <f>Calculations!A209</f>
        <v>P208</v>
      </c>
      <c r="C238" s="13" t="str">
        <f>Calculations!B209</f>
        <v>Land adjacent to 10 Skipton Road</v>
      </c>
      <c r="D238" s="13" t="str">
        <f>Calculations!C209</f>
        <v>Residential</v>
      </c>
      <c r="E238" s="49">
        <f>Calculations!D209</f>
        <v>2.7121300000000001E-2</v>
      </c>
      <c r="F238" s="49">
        <f>Calculations!H209</f>
        <v>2.7121300000000001E-2</v>
      </c>
      <c r="G238" s="49">
        <f>Calculations!L209</f>
        <v>100</v>
      </c>
      <c r="H238" s="49">
        <f>Calculations!G209</f>
        <v>0</v>
      </c>
      <c r="I238" s="49">
        <f>Calculations!K209</f>
        <v>0</v>
      </c>
      <c r="J238" s="49">
        <f>Calculations!F209</f>
        <v>0</v>
      </c>
      <c r="K238" s="49">
        <f>Calculations!J209</f>
        <v>0</v>
      </c>
      <c r="L238" s="49">
        <f>Calculations!E209</f>
        <v>0</v>
      </c>
      <c r="M238" s="49">
        <f>Calculations!I209</f>
        <v>0</v>
      </c>
      <c r="N238" s="49">
        <f>Calculations!Q209</f>
        <v>0</v>
      </c>
      <c r="O238" s="49">
        <f>Calculations!V209</f>
        <v>0</v>
      </c>
      <c r="P238" s="49">
        <f>Calculations!O209</f>
        <v>0</v>
      </c>
      <c r="Q238" s="49">
        <f>Calculations!T209</f>
        <v>0</v>
      </c>
      <c r="R238" s="49">
        <f>Calculations!M209</f>
        <v>0</v>
      </c>
      <c r="S238" s="49">
        <f>Calculations!R209</f>
        <v>0</v>
      </c>
      <c r="T238" s="27" t="s">
        <v>669</v>
      </c>
      <c r="U238" s="27" t="s">
        <v>692</v>
      </c>
      <c r="V238" s="27" t="s">
        <v>666</v>
      </c>
      <c r="W238" s="25" t="s">
        <v>678</v>
      </c>
      <c r="X238" s="34" t="s">
        <v>679</v>
      </c>
      <c r="Y238" s="34" t="s">
        <v>684</v>
      </c>
      <c r="Z238" s="34"/>
      <c r="AA238" s="13"/>
    </row>
    <row r="239" spans="2:27" x14ac:dyDescent="0.2">
      <c r="B239" s="13" t="str">
        <f>Calculations!A210</f>
        <v>P209</v>
      </c>
      <c r="C239" s="13" t="str">
        <f>Calculations!B210</f>
        <v>Former Joinery Works</v>
      </c>
      <c r="D239" s="13" t="str">
        <f>Calculations!C210</f>
        <v>Residential</v>
      </c>
      <c r="E239" s="49">
        <f>Calculations!D210</f>
        <v>0.87960300000000002</v>
      </c>
      <c r="F239" s="49">
        <f>Calculations!H210</f>
        <v>0.87960300000000002</v>
      </c>
      <c r="G239" s="49">
        <f>Calculations!L210</f>
        <v>100</v>
      </c>
      <c r="H239" s="49">
        <f>Calculations!G210</f>
        <v>0</v>
      </c>
      <c r="I239" s="49">
        <f>Calculations!K210</f>
        <v>0</v>
      </c>
      <c r="J239" s="49">
        <f>Calculations!F210</f>
        <v>0</v>
      </c>
      <c r="K239" s="49">
        <f>Calculations!J210</f>
        <v>0</v>
      </c>
      <c r="L239" s="49">
        <f>Calculations!E210</f>
        <v>0</v>
      </c>
      <c r="M239" s="49">
        <f>Calculations!I210</f>
        <v>0</v>
      </c>
      <c r="N239" s="49">
        <f>Calculations!Q210</f>
        <v>3.0972139999999997E-4</v>
      </c>
      <c r="O239" s="49">
        <f>Calculations!V210</f>
        <v>3.5211498823901233E-2</v>
      </c>
      <c r="P239" s="49">
        <f>Calculations!O210</f>
        <v>4.13924E-5</v>
      </c>
      <c r="Q239" s="49">
        <f>Calculations!T210</f>
        <v>4.7058047778372747E-3</v>
      </c>
      <c r="R239" s="49">
        <f>Calculations!M210</f>
        <v>0</v>
      </c>
      <c r="S239" s="49">
        <f>Calculations!R210</f>
        <v>0</v>
      </c>
      <c r="T239" s="27" t="s">
        <v>669</v>
      </c>
      <c r="U239" s="27" t="s">
        <v>692</v>
      </c>
      <c r="V239" s="27" t="s">
        <v>666</v>
      </c>
      <c r="W239" s="25" t="s">
        <v>676</v>
      </c>
      <c r="X239" s="34" t="s">
        <v>677</v>
      </c>
      <c r="Y239" s="34" t="s">
        <v>683</v>
      </c>
      <c r="Z239" s="34"/>
      <c r="AA239" s="13"/>
    </row>
    <row r="240" spans="2:27" ht="25.5" x14ac:dyDescent="0.2">
      <c r="B240" s="13" t="str">
        <f>Calculations!A211</f>
        <v>P210</v>
      </c>
      <c r="C240" s="13" t="str">
        <f>Calculations!B211</f>
        <v>Land adjacent to Glanravon</v>
      </c>
      <c r="D240" s="13" t="str">
        <f>Calculations!C211</f>
        <v>Residential</v>
      </c>
      <c r="E240" s="49">
        <f>Calculations!D211</f>
        <v>0.56370600000000004</v>
      </c>
      <c r="F240" s="49">
        <f>Calculations!H211</f>
        <v>0.23092907978900001</v>
      </c>
      <c r="G240" s="49">
        <f>Calculations!L211</f>
        <v>40.966227038385256</v>
      </c>
      <c r="H240" s="49">
        <f>Calculations!G211</f>
        <v>0.33277692021100003</v>
      </c>
      <c r="I240" s="49">
        <f>Calculations!K211</f>
        <v>59.033772961614737</v>
      </c>
      <c r="J240" s="49">
        <f>Calculations!F211</f>
        <v>0</v>
      </c>
      <c r="K240" s="49">
        <f>Calculations!J211</f>
        <v>0</v>
      </c>
      <c r="L240" s="49">
        <f>Calculations!E211</f>
        <v>0</v>
      </c>
      <c r="M240" s="49">
        <f>Calculations!I211</f>
        <v>0</v>
      </c>
      <c r="N240" s="49">
        <f>Calculations!Q211</f>
        <v>7.1973928999999992E-2</v>
      </c>
      <c r="O240" s="49">
        <f>Calculations!V211</f>
        <v>12.767990583744007</v>
      </c>
      <c r="P240" s="49">
        <f>Calculations!O211</f>
        <v>3.9003289999999997E-3</v>
      </c>
      <c r="Q240" s="49">
        <f>Calculations!T211</f>
        <v>0.69190837067549382</v>
      </c>
      <c r="R240" s="49">
        <f>Calculations!M211</f>
        <v>7.0917899999999999E-4</v>
      </c>
      <c r="S240" s="49">
        <f>Calculations!R211</f>
        <v>0.12580653745037307</v>
      </c>
      <c r="T240" s="27" t="s">
        <v>669</v>
      </c>
      <c r="U240" s="48" t="s">
        <v>694</v>
      </c>
      <c r="V240" s="27" t="s">
        <v>666</v>
      </c>
      <c r="W240" s="25" t="s">
        <v>676</v>
      </c>
      <c r="X240" s="34" t="s">
        <v>677</v>
      </c>
      <c r="Y240" s="34" t="s">
        <v>683</v>
      </c>
      <c r="Z240" s="34"/>
      <c r="AA240" s="13"/>
    </row>
    <row r="241" spans="2:27" x14ac:dyDescent="0.2">
      <c r="B241" s="13" t="str">
        <f>Calculations!A212</f>
        <v>P211</v>
      </c>
      <c r="C241" s="13" t="str">
        <f>Calculations!B212</f>
        <v>Land off Fry Street</v>
      </c>
      <c r="D241" s="13" t="str">
        <f>Calculations!C212</f>
        <v>Residential</v>
      </c>
      <c r="E241" s="49">
        <f>Calculations!D212</f>
        <v>0.42536499999999999</v>
      </c>
      <c r="F241" s="49">
        <f>Calculations!H212</f>
        <v>0.42536499999999999</v>
      </c>
      <c r="G241" s="49">
        <f>Calculations!L212</f>
        <v>100</v>
      </c>
      <c r="H241" s="49">
        <f>Calculations!G212</f>
        <v>0</v>
      </c>
      <c r="I241" s="49">
        <f>Calculations!K212</f>
        <v>0</v>
      </c>
      <c r="J241" s="49">
        <f>Calculations!F212</f>
        <v>0</v>
      </c>
      <c r="K241" s="49">
        <f>Calculations!J212</f>
        <v>0</v>
      </c>
      <c r="L241" s="49">
        <f>Calculations!E212</f>
        <v>0</v>
      </c>
      <c r="M241" s="49">
        <f>Calculations!I212</f>
        <v>0</v>
      </c>
      <c r="N241" s="49">
        <f>Calculations!Q212</f>
        <v>1.17308E-2</v>
      </c>
      <c r="O241" s="49">
        <f>Calculations!V212</f>
        <v>2.7578197547988199</v>
      </c>
      <c r="P241" s="49">
        <f>Calculations!O212</f>
        <v>0</v>
      </c>
      <c r="Q241" s="49">
        <f>Calculations!T212</f>
        <v>0</v>
      </c>
      <c r="R241" s="49">
        <f>Calculations!M212</f>
        <v>0</v>
      </c>
      <c r="S241" s="49">
        <f>Calculations!R212</f>
        <v>0</v>
      </c>
      <c r="T241" s="27" t="s">
        <v>669</v>
      </c>
      <c r="U241" s="27" t="s">
        <v>692</v>
      </c>
      <c r="V241" s="27" t="s">
        <v>666</v>
      </c>
      <c r="W241" s="25" t="s">
        <v>676</v>
      </c>
      <c r="X241" s="34" t="s">
        <v>677</v>
      </c>
      <c r="Y241" s="34" t="s">
        <v>683</v>
      </c>
      <c r="Z241" s="34"/>
      <c r="AA241" s="13"/>
    </row>
    <row r="242" spans="2:27" x14ac:dyDescent="0.2">
      <c r="B242" s="13" t="str">
        <f>Calculations!A213</f>
        <v>P212</v>
      </c>
      <c r="C242" s="13" t="str">
        <f>Calculations!B213</f>
        <v>Garage site off Barkerhouse Road</v>
      </c>
      <c r="D242" s="13" t="str">
        <f>Calculations!C213</f>
        <v>Residential</v>
      </c>
      <c r="E242" s="49">
        <f>Calculations!D213</f>
        <v>0.13597000000000001</v>
      </c>
      <c r="F242" s="49">
        <f>Calculations!H213</f>
        <v>0.13597000000000001</v>
      </c>
      <c r="G242" s="49">
        <f>Calculations!L213</f>
        <v>100</v>
      </c>
      <c r="H242" s="49">
        <f>Calculations!G213</f>
        <v>0</v>
      </c>
      <c r="I242" s="49">
        <f>Calculations!K213</f>
        <v>0</v>
      </c>
      <c r="J242" s="49">
        <f>Calculations!F213</f>
        <v>0</v>
      </c>
      <c r="K242" s="49">
        <f>Calculations!J213</f>
        <v>0</v>
      </c>
      <c r="L242" s="49">
        <f>Calculations!E213</f>
        <v>0</v>
      </c>
      <c r="M242" s="49">
        <f>Calculations!I213</f>
        <v>0</v>
      </c>
      <c r="N242" s="49">
        <f>Calculations!Q213</f>
        <v>0</v>
      </c>
      <c r="O242" s="49">
        <f>Calculations!V213</f>
        <v>0</v>
      </c>
      <c r="P242" s="49">
        <f>Calculations!O213</f>
        <v>0</v>
      </c>
      <c r="Q242" s="49">
        <f>Calculations!T213</f>
        <v>0</v>
      </c>
      <c r="R242" s="49">
        <f>Calculations!M213</f>
        <v>0</v>
      </c>
      <c r="S242" s="49">
        <f>Calculations!R213</f>
        <v>0</v>
      </c>
      <c r="T242" s="27" t="s">
        <v>669</v>
      </c>
      <c r="U242" s="27" t="s">
        <v>692</v>
      </c>
      <c r="V242" s="27" t="s">
        <v>666</v>
      </c>
      <c r="W242" s="25" t="s">
        <v>678</v>
      </c>
      <c r="X242" s="34" t="s">
        <v>679</v>
      </c>
      <c r="Y242" s="34" t="s">
        <v>684</v>
      </c>
      <c r="Z242" s="34"/>
      <c r="AA242" s="13"/>
    </row>
    <row r="243" spans="2:27" x14ac:dyDescent="0.2">
      <c r="B243" s="13" t="str">
        <f>Calculations!A214</f>
        <v>P213</v>
      </c>
      <c r="C243" s="13" t="str">
        <f>Calculations!B214</f>
        <v>Land adjacent to 13 Townsley Street</v>
      </c>
      <c r="D243" s="13" t="str">
        <f>Calculations!C214</f>
        <v>Residential</v>
      </c>
      <c r="E243" s="49">
        <f>Calculations!D214</f>
        <v>0.1234</v>
      </c>
      <c r="F243" s="49">
        <f>Calculations!H214</f>
        <v>0.1234</v>
      </c>
      <c r="G243" s="49">
        <f>Calculations!L214</f>
        <v>100</v>
      </c>
      <c r="H243" s="49">
        <f>Calculations!G214</f>
        <v>0</v>
      </c>
      <c r="I243" s="49">
        <f>Calculations!K214</f>
        <v>0</v>
      </c>
      <c r="J243" s="49">
        <f>Calculations!F214</f>
        <v>0</v>
      </c>
      <c r="K243" s="49">
        <f>Calculations!J214</f>
        <v>0</v>
      </c>
      <c r="L243" s="49">
        <f>Calculations!E214</f>
        <v>0</v>
      </c>
      <c r="M243" s="49">
        <f>Calculations!I214</f>
        <v>0</v>
      </c>
      <c r="N243" s="49">
        <f>Calculations!Q214</f>
        <v>4.0717714000000002E-2</v>
      </c>
      <c r="O243" s="49">
        <f>Calculations!V214</f>
        <v>32.996526742301462</v>
      </c>
      <c r="P243" s="49">
        <f>Calculations!O214</f>
        <v>8.4221399999999998E-4</v>
      </c>
      <c r="Q243" s="49">
        <f>Calculations!T214</f>
        <v>0.68250729335494331</v>
      </c>
      <c r="R243" s="49">
        <f>Calculations!M214</f>
        <v>0</v>
      </c>
      <c r="S243" s="49">
        <f>Calculations!R214</f>
        <v>0</v>
      </c>
      <c r="T243" s="27" t="s">
        <v>669</v>
      </c>
      <c r="U243" s="27" t="s">
        <v>692</v>
      </c>
      <c r="V243" s="27" t="s">
        <v>666</v>
      </c>
      <c r="W243" s="25" t="s">
        <v>676</v>
      </c>
      <c r="X243" s="34" t="s">
        <v>677</v>
      </c>
      <c r="Y243" s="34" t="s">
        <v>683</v>
      </c>
      <c r="Z243" s="34"/>
      <c r="AA243" s="13"/>
    </row>
    <row r="244" spans="2:27" x14ac:dyDescent="0.2">
      <c r="B244" s="13" t="str">
        <f>Calculations!A215</f>
        <v>P214</v>
      </c>
      <c r="C244" s="13" t="str">
        <f>Calculations!B215</f>
        <v>Robert Street Garage Site</v>
      </c>
      <c r="D244" s="13" t="str">
        <f>Calculations!C215</f>
        <v>Residential</v>
      </c>
      <c r="E244" s="49">
        <f>Calculations!D215</f>
        <v>0.22122</v>
      </c>
      <c r="F244" s="49">
        <f>Calculations!H215</f>
        <v>0.22122</v>
      </c>
      <c r="G244" s="49">
        <f>Calculations!L215</f>
        <v>100</v>
      </c>
      <c r="H244" s="49">
        <f>Calculations!G215</f>
        <v>0</v>
      </c>
      <c r="I244" s="49">
        <f>Calculations!K215</f>
        <v>0</v>
      </c>
      <c r="J244" s="49">
        <f>Calculations!F215</f>
        <v>0</v>
      </c>
      <c r="K244" s="49">
        <f>Calculations!J215</f>
        <v>0</v>
      </c>
      <c r="L244" s="49">
        <f>Calculations!E215</f>
        <v>0</v>
      </c>
      <c r="M244" s="49">
        <f>Calculations!I215</f>
        <v>0</v>
      </c>
      <c r="N244" s="49">
        <f>Calculations!Q215</f>
        <v>0</v>
      </c>
      <c r="O244" s="49">
        <f>Calculations!V215</f>
        <v>0</v>
      </c>
      <c r="P244" s="49">
        <f>Calculations!O215</f>
        <v>0</v>
      </c>
      <c r="Q244" s="49">
        <f>Calculations!T215</f>
        <v>0</v>
      </c>
      <c r="R244" s="49">
        <f>Calculations!M215</f>
        <v>0</v>
      </c>
      <c r="S244" s="49">
        <f>Calculations!R215</f>
        <v>0</v>
      </c>
      <c r="T244" s="27" t="s">
        <v>669</v>
      </c>
      <c r="U244" s="27" t="s">
        <v>692</v>
      </c>
      <c r="V244" s="27" t="s">
        <v>666</v>
      </c>
      <c r="W244" s="25" t="s">
        <v>678</v>
      </c>
      <c r="X244" s="34" t="s">
        <v>679</v>
      </c>
      <c r="Y244" s="34" t="s">
        <v>684</v>
      </c>
      <c r="Z244" s="34"/>
      <c r="AA244" s="13"/>
    </row>
    <row r="245" spans="2:27" x14ac:dyDescent="0.2">
      <c r="B245" s="13" t="str">
        <f>Calculations!A216</f>
        <v>P215</v>
      </c>
      <c r="C245" s="13" t="str">
        <f>Calculations!B216</f>
        <v>Land to rear of Malvern Court</v>
      </c>
      <c r="D245" s="13" t="str">
        <f>Calculations!C216</f>
        <v>Residential</v>
      </c>
      <c r="E245" s="49">
        <f>Calculations!D216</f>
        <v>5.34122E-2</v>
      </c>
      <c r="F245" s="49">
        <f>Calculations!H216</f>
        <v>5.34122E-2</v>
      </c>
      <c r="G245" s="49">
        <f>Calculations!L216</f>
        <v>100</v>
      </c>
      <c r="H245" s="49">
        <f>Calculations!G216</f>
        <v>0</v>
      </c>
      <c r="I245" s="49">
        <f>Calculations!K216</f>
        <v>0</v>
      </c>
      <c r="J245" s="49">
        <f>Calculations!F216</f>
        <v>0</v>
      </c>
      <c r="K245" s="49">
        <f>Calculations!J216</f>
        <v>0</v>
      </c>
      <c r="L245" s="49">
        <f>Calculations!E216</f>
        <v>0</v>
      </c>
      <c r="M245" s="49">
        <f>Calculations!I216</f>
        <v>0</v>
      </c>
      <c r="N245" s="49">
        <f>Calculations!Q216</f>
        <v>6.5549100000000002E-4</v>
      </c>
      <c r="O245" s="49">
        <f>Calculations!V216</f>
        <v>1.2272308573696646</v>
      </c>
      <c r="P245" s="49">
        <f>Calculations!O216</f>
        <v>0</v>
      </c>
      <c r="Q245" s="49">
        <f>Calculations!T216</f>
        <v>0</v>
      </c>
      <c r="R245" s="49">
        <f>Calculations!M216</f>
        <v>0</v>
      </c>
      <c r="S245" s="49">
        <f>Calculations!R216</f>
        <v>0</v>
      </c>
      <c r="T245" s="27" t="s">
        <v>669</v>
      </c>
      <c r="U245" s="27" t="s">
        <v>692</v>
      </c>
      <c r="V245" s="27" t="s">
        <v>666</v>
      </c>
      <c r="W245" s="25" t="s">
        <v>676</v>
      </c>
      <c r="X245" s="34" t="s">
        <v>677</v>
      </c>
      <c r="Y245" s="34" t="s">
        <v>683</v>
      </c>
      <c r="Z245" s="34"/>
      <c r="AA245" s="13"/>
    </row>
    <row r="246" spans="2:27" x14ac:dyDescent="0.2">
      <c r="B246" s="13" t="str">
        <f>Calculations!A217</f>
        <v>P216</v>
      </c>
      <c r="C246" s="13" t="str">
        <f>Calculations!B217</f>
        <v>Land to rear of the Vicarage</v>
      </c>
      <c r="D246" s="13" t="str">
        <f>Calculations!C217</f>
        <v>Residential</v>
      </c>
      <c r="E246" s="49">
        <f>Calculations!D217</f>
        <v>0.100841</v>
      </c>
      <c r="F246" s="49">
        <f>Calculations!H217</f>
        <v>0.100841</v>
      </c>
      <c r="G246" s="49">
        <f>Calculations!L217</f>
        <v>100</v>
      </c>
      <c r="H246" s="49">
        <f>Calculations!G217</f>
        <v>0</v>
      </c>
      <c r="I246" s="49">
        <f>Calculations!K217</f>
        <v>0</v>
      </c>
      <c r="J246" s="49">
        <f>Calculations!F217</f>
        <v>0</v>
      </c>
      <c r="K246" s="49">
        <f>Calculations!J217</f>
        <v>0</v>
      </c>
      <c r="L246" s="49">
        <f>Calculations!E217</f>
        <v>0</v>
      </c>
      <c r="M246" s="49">
        <f>Calculations!I217</f>
        <v>0</v>
      </c>
      <c r="N246" s="49">
        <f>Calculations!Q217</f>
        <v>1.3723000000000001E-2</v>
      </c>
      <c r="O246" s="49">
        <f>Calculations!V217</f>
        <v>13.60855207703216</v>
      </c>
      <c r="P246" s="49">
        <f>Calculations!O217</f>
        <v>0</v>
      </c>
      <c r="Q246" s="49">
        <f>Calculations!T217</f>
        <v>0</v>
      </c>
      <c r="R246" s="49">
        <f>Calculations!M217</f>
        <v>0</v>
      </c>
      <c r="S246" s="49">
        <f>Calculations!R217</f>
        <v>0</v>
      </c>
      <c r="T246" s="27" t="s">
        <v>669</v>
      </c>
      <c r="U246" s="27" t="s">
        <v>692</v>
      </c>
      <c r="V246" s="27" t="s">
        <v>666</v>
      </c>
      <c r="W246" s="25" t="s">
        <v>676</v>
      </c>
      <c r="X246" s="34" t="s">
        <v>677</v>
      </c>
      <c r="Y246" s="34" t="s">
        <v>683</v>
      </c>
      <c r="Z246" s="34"/>
      <c r="AA246" s="13"/>
    </row>
    <row r="247" spans="2:27" x14ac:dyDescent="0.2">
      <c r="B247" s="13" t="str">
        <f>Calculations!A218</f>
        <v>P217</v>
      </c>
      <c r="C247" s="13" t="str">
        <f>Calculations!B218</f>
        <v>Land adjacent to 19 Delph Mount</v>
      </c>
      <c r="D247" s="13" t="str">
        <f>Calculations!C218</f>
        <v>Residential</v>
      </c>
      <c r="E247" s="49">
        <f>Calculations!D218</f>
        <v>0.12230199999999999</v>
      </c>
      <c r="F247" s="49">
        <f>Calculations!H218</f>
        <v>0.12230199999999999</v>
      </c>
      <c r="G247" s="49">
        <f>Calculations!L218</f>
        <v>100</v>
      </c>
      <c r="H247" s="49">
        <f>Calculations!G218</f>
        <v>0</v>
      </c>
      <c r="I247" s="49">
        <f>Calculations!K218</f>
        <v>0</v>
      </c>
      <c r="J247" s="49">
        <f>Calculations!F218</f>
        <v>0</v>
      </c>
      <c r="K247" s="49">
        <f>Calculations!J218</f>
        <v>0</v>
      </c>
      <c r="L247" s="49">
        <f>Calculations!E218</f>
        <v>0</v>
      </c>
      <c r="M247" s="49">
        <f>Calculations!I218</f>
        <v>0</v>
      </c>
      <c r="N247" s="49">
        <f>Calculations!Q218</f>
        <v>0</v>
      </c>
      <c r="O247" s="49">
        <f>Calculations!V218</f>
        <v>0</v>
      </c>
      <c r="P247" s="49">
        <f>Calculations!O218</f>
        <v>0</v>
      </c>
      <c r="Q247" s="49">
        <f>Calculations!T218</f>
        <v>0</v>
      </c>
      <c r="R247" s="49">
        <f>Calculations!M218</f>
        <v>0</v>
      </c>
      <c r="S247" s="49">
        <f>Calculations!R218</f>
        <v>0</v>
      </c>
      <c r="T247" s="27" t="s">
        <v>669</v>
      </c>
      <c r="U247" s="27" t="s">
        <v>692</v>
      </c>
      <c r="V247" s="27" t="s">
        <v>666</v>
      </c>
      <c r="W247" s="25" t="s">
        <v>678</v>
      </c>
      <c r="X247" s="34" t="s">
        <v>679</v>
      </c>
      <c r="Y247" s="34" t="s">
        <v>684</v>
      </c>
      <c r="Z247" s="34"/>
      <c r="AA247" s="13"/>
    </row>
    <row r="248" spans="2:27" ht="25.5" x14ac:dyDescent="0.2">
      <c r="B248" s="13" t="str">
        <f>Calculations!A219</f>
        <v>P218</v>
      </c>
      <c r="C248" s="13" t="str">
        <f>Calculations!B219</f>
        <v>Land adjacent to 46 Park Avenue</v>
      </c>
      <c r="D248" s="13" t="str">
        <f>Calculations!C219</f>
        <v>Residential</v>
      </c>
      <c r="E248" s="49">
        <f>Calculations!D219</f>
        <v>6.4354999999999996E-2</v>
      </c>
      <c r="F248" s="49">
        <f>Calculations!H219</f>
        <v>6.4354999999999996E-2</v>
      </c>
      <c r="G248" s="49">
        <f>Calculations!L219</f>
        <v>100</v>
      </c>
      <c r="H248" s="49">
        <f>Calculations!G219</f>
        <v>0</v>
      </c>
      <c r="I248" s="49">
        <f>Calculations!K219</f>
        <v>0</v>
      </c>
      <c r="J248" s="49">
        <f>Calculations!F219</f>
        <v>0</v>
      </c>
      <c r="K248" s="49">
        <f>Calculations!J219</f>
        <v>0</v>
      </c>
      <c r="L248" s="49">
        <f>Calculations!E219</f>
        <v>0</v>
      </c>
      <c r="M248" s="49">
        <f>Calculations!I219</f>
        <v>0</v>
      </c>
      <c r="N248" s="49">
        <f>Calculations!Q219</f>
        <v>0</v>
      </c>
      <c r="O248" s="49">
        <f>Calculations!V219</f>
        <v>0</v>
      </c>
      <c r="P248" s="49">
        <f>Calculations!O219</f>
        <v>0</v>
      </c>
      <c r="Q248" s="49">
        <f>Calculations!T219</f>
        <v>0</v>
      </c>
      <c r="R248" s="49">
        <f>Calculations!M219</f>
        <v>0</v>
      </c>
      <c r="S248" s="49">
        <f>Calculations!R219</f>
        <v>0</v>
      </c>
      <c r="T248" s="27" t="s">
        <v>669</v>
      </c>
      <c r="U248" s="48" t="s">
        <v>691</v>
      </c>
      <c r="V248" s="27" t="s">
        <v>666</v>
      </c>
      <c r="W248" s="25" t="s">
        <v>676</v>
      </c>
      <c r="X248" s="34" t="s">
        <v>677</v>
      </c>
      <c r="Y248" s="34" t="s">
        <v>683</v>
      </c>
      <c r="Z248" s="34"/>
      <c r="AA248" s="13"/>
    </row>
    <row r="249" spans="2:27" x14ac:dyDescent="0.2">
      <c r="B249" s="13" t="str">
        <f>Calculations!A220</f>
        <v>P219</v>
      </c>
      <c r="C249" s="13" t="str">
        <f>Calculations!B220</f>
        <v>Land adjacent to 210 Manchester Road</v>
      </c>
      <c r="D249" s="13" t="str">
        <f>Calculations!C220</f>
        <v>Residential</v>
      </c>
      <c r="E249" s="49">
        <f>Calculations!D220</f>
        <v>3.2220899999999997E-2</v>
      </c>
      <c r="F249" s="49">
        <f>Calculations!H220</f>
        <v>3.2220899999999997E-2</v>
      </c>
      <c r="G249" s="49">
        <f>Calculations!L220</f>
        <v>100</v>
      </c>
      <c r="H249" s="49">
        <f>Calculations!G220</f>
        <v>0</v>
      </c>
      <c r="I249" s="49">
        <f>Calculations!K220</f>
        <v>0</v>
      </c>
      <c r="J249" s="49">
        <f>Calculations!F220</f>
        <v>0</v>
      </c>
      <c r="K249" s="49">
        <f>Calculations!J220</f>
        <v>0</v>
      </c>
      <c r="L249" s="49">
        <f>Calculations!E220</f>
        <v>0</v>
      </c>
      <c r="M249" s="49">
        <f>Calculations!I220</f>
        <v>0</v>
      </c>
      <c r="N249" s="49">
        <f>Calculations!Q220</f>
        <v>0</v>
      </c>
      <c r="O249" s="49">
        <f>Calculations!V220</f>
        <v>0</v>
      </c>
      <c r="P249" s="49">
        <f>Calculations!O220</f>
        <v>0</v>
      </c>
      <c r="Q249" s="49">
        <f>Calculations!T220</f>
        <v>0</v>
      </c>
      <c r="R249" s="49">
        <f>Calculations!M220</f>
        <v>0</v>
      </c>
      <c r="S249" s="49">
        <f>Calculations!R220</f>
        <v>0</v>
      </c>
      <c r="T249" s="27" t="s">
        <v>669</v>
      </c>
      <c r="U249" s="27" t="s">
        <v>692</v>
      </c>
      <c r="V249" s="27" t="s">
        <v>666</v>
      </c>
      <c r="W249" s="25" t="s">
        <v>678</v>
      </c>
      <c r="X249" s="34" t="s">
        <v>679</v>
      </c>
      <c r="Y249" s="34" t="s">
        <v>684</v>
      </c>
      <c r="Z249" s="34"/>
      <c r="AA249" s="13"/>
    </row>
    <row r="250" spans="2:27" x14ac:dyDescent="0.2">
      <c r="B250" s="13" t="str">
        <f>Calculations!A221</f>
        <v>P220</v>
      </c>
      <c r="C250" s="13" t="str">
        <f>Calculations!B221</f>
        <v>Land to east of St Mary's Junior School</v>
      </c>
      <c r="D250" s="13" t="str">
        <f>Calculations!C221</f>
        <v>Residential</v>
      </c>
      <c r="E250" s="49">
        <f>Calculations!D221</f>
        <v>7.1032700000000004E-2</v>
      </c>
      <c r="F250" s="49">
        <f>Calculations!H221</f>
        <v>7.1032700000000004E-2</v>
      </c>
      <c r="G250" s="49">
        <f>Calculations!L221</f>
        <v>100</v>
      </c>
      <c r="H250" s="49">
        <f>Calculations!G221</f>
        <v>0</v>
      </c>
      <c r="I250" s="49">
        <f>Calculations!K221</f>
        <v>0</v>
      </c>
      <c r="J250" s="49">
        <f>Calculations!F221</f>
        <v>0</v>
      </c>
      <c r="K250" s="49">
        <f>Calculations!J221</f>
        <v>0</v>
      </c>
      <c r="L250" s="49">
        <f>Calculations!E221</f>
        <v>0</v>
      </c>
      <c r="M250" s="49">
        <f>Calculations!I221</f>
        <v>0</v>
      </c>
      <c r="N250" s="49">
        <f>Calculations!Q221</f>
        <v>0</v>
      </c>
      <c r="O250" s="49">
        <f>Calculations!V221</f>
        <v>0</v>
      </c>
      <c r="P250" s="49">
        <f>Calculations!O221</f>
        <v>0</v>
      </c>
      <c r="Q250" s="49">
        <f>Calculations!T221</f>
        <v>0</v>
      </c>
      <c r="R250" s="49">
        <f>Calculations!M221</f>
        <v>0</v>
      </c>
      <c r="S250" s="49">
        <f>Calculations!R221</f>
        <v>0</v>
      </c>
      <c r="T250" s="27" t="s">
        <v>669</v>
      </c>
      <c r="U250" s="27" t="s">
        <v>692</v>
      </c>
      <c r="V250" s="27" t="s">
        <v>666</v>
      </c>
      <c r="W250" s="25" t="s">
        <v>678</v>
      </c>
      <c r="X250" s="34" t="s">
        <v>679</v>
      </c>
      <c r="Y250" s="34" t="s">
        <v>684</v>
      </c>
      <c r="Z250" s="34"/>
      <c r="AA250" s="13"/>
    </row>
    <row r="251" spans="2:27" x14ac:dyDescent="0.2">
      <c r="B251" s="13" t="str">
        <f>Calculations!A222</f>
        <v>P221</v>
      </c>
      <c r="C251" s="13" t="str">
        <f>Calculations!B222</f>
        <v>Land off Bright Terrace</v>
      </c>
      <c r="D251" s="13" t="str">
        <f>Calculations!C222</f>
        <v>Residential</v>
      </c>
      <c r="E251" s="49">
        <f>Calculations!D222</f>
        <v>0.32063000000000003</v>
      </c>
      <c r="F251" s="49">
        <f>Calculations!H222</f>
        <v>0.32063000000000003</v>
      </c>
      <c r="G251" s="49">
        <f>Calculations!L222</f>
        <v>100</v>
      </c>
      <c r="H251" s="49">
        <f>Calculations!G222</f>
        <v>0</v>
      </c>
      <c r="I251" s="49">
        <f>Calculations!K222</f>
        <v>0</v>
      </c>
      <c r="J251" s="49">
        <f>Calculations!F222</f>
        <v>0</v>
      </c>
      <c r="K251" s="49">
        <f>Calculations!J222</f>
        <v>0</v>
      </c>
      <c r="L251" s="49">
        <f>Calculations!E222</f>
        <v>0</v>
      </c>
      <c r="M251" s="49">
        <f>Calculations!I222</f>
        <v>0</v>
      </c>
      <c r="N251" s="49">
        <f>Calculations!Q222</f>
        <v>0</v>
      </c>
      <c r="O251" s="49">
        <f>Calculations!V222</f>
        <v>0</v>
      </c>
      <c r="P251" s="49">
        <f>Calculations!O222</f>
        <v>0</v>
      </c>
      <c r="Q251" s="49">
        <f>Calculations!T222</f>
        <v>0</v>
      </c>
      <c r="R251" s="49">
        <f>Calculations!M222</f>
        <v>0</v>
      </c>
      <c r="S251" s="49">
        <f>Calculations!R222</f>
        <v>0</v>
      </c>
      <c r="T251" s="27" t="s">
        <v>669</v>
      </c>
      <c r="U251" s="27" t="s">
        <v>692</v>
      </c>
      <c r="V251" s="27" t="s">
        <v>666</v>
      </c>
      <c r="W251" s="25" t="s">
        <v>678</v>
      </c>
      <c r="X251" s="34" t="s">
        <v>679</v>
      </c>
      <c r="Y251" s="34" t="s">
        <v>684</v>
      </c>
      <c r="Z251" s="34"/>
      <c r="AA251" s="13"/>
    </row>
    <row r="252" spans="2:27" x14ac:dyDescent="0.2">
      <c r="B252" s="13" t="str">
        <f>Calculations!A223</f>
        <v>P222</v>
      </c>
      <c r="C252" s="13" t="str">
        <f>Calculations!B223</f>
        <v>Land to rear of 2 Green Meadow</v>
      </c>
      <c r="D252" s="13" t="str">
        <f>Calculations!C223</f>
        <v>Residential</v>
      </c>
      <c r="E252" s="49">
        <f>Calculations!D223</f>
        <v>6.3120399999999993E-2</v>
      </c>
      <c r="F252" s="49">
        <f>Calculations!H223</f>
        <v>6.3120399999999993E-2</v>
      </c>
      <c r="G252" s="49">
        <f>Calculations!L223</f>
        <v>100</v>
      </c>
      <c r="H252" s="49">
        <f>Calculations!G223</f>
        <v>0</v>
      </c>
      <c r="I252" s="49">
        <f>Calculations!K223</f>
        <v>0</v>
      </c>
      <c r="J252" s="49">
        <f>Calculations!F223</f>
        <v>0</v>
      </c>
      <c r="K252" s="49">
        <f>Calculations!J223</f>
        <v>0</v>
      </c>
      <c r="L252" s="49">
        <f>Calculations!E223</f>
        <v>0</v>
      </c>
      <c r="M252" s="49">
        <f>Calculations!I223</f>
        <v>0</v>
      </c>
      <c r="N252" s="49">
        <f>Calculations!Q223</f>
        <v>0</v>
      </c>
      <c r="O252" s="49">
        <f>Calculations!V223</f>
        <v>0</v>
      </c>
      <c r="P252" s="49">
        <f>Calculations!O223</f>
        <v>0</v>
      </c>
      <c r="Q252" s="49">
        <f>Calculations!T223</f>
        <v>0</v>
      </c>
      <c r="R252" s="49">
        <f>Calculations!M223</f>
        <v>0</v>
      </c>
      <c r="S252" s="49">
        <f>Calculations!R223</f>
        <v>0</v>
      </c>
      <c r="T252" s="27" t="s">
        <v>669</v>
      </c>
      <c r="U252" s="27" t="s">
        <v>692</v>
      </c>
      <c r="V252" s="27" t="s">
        <v>666</v>
      </c>
      <c r="W252" s="25" t="s">
        <v>678</v>
      </c>
      <c r="X252" s="34" t="s">
        <v>679</v>
      </c>
      <c r="Y252" s="34" t="s">
        <v>684</v>
      </c>
      <c r="Z252" s="34"/>
      <c r="AA252" s="13"/>
    </row>
    <row r="253" spans="2:27" x14ac:dyDescent="0.2">
      <c r="B253" s="13" t="str">
        <f>Calculations!A224</f>
        <v>P223</v>
      </c>
      <c r="C253" s="13" t="str">
        <f>Calculations!B224</f>
        <v>Land at Hall House Farm</v>
      </c>
      <c r="D253" s="13" t="str">
        <f>Calculations!C224</f>
        <v>Residential</v>
      </c>
      <c r="E253" s="49">
        <f>Calculations!D224</f>
        <v>4.5955000000000003E-2</v>
      </c>
      <c r="F253" s="49">
        <f>Calculations!H224</f>
        <v>4.5955000000000003E-2</v>
      </c>
      <c r="G253" s="49">
        <f>Calculations!L224</f>
        <v>100</v>
      </c>
      <c r="H253" s="49">
        <f>Calculations!G224</f>
        <v>0</v>
      </c>
      <c r="I253" s="49">
        <f>Calculations!K224</f>
        <v>0</v>
      </c>
      <c r="J253" s="49">
        <f>Calculations!F224</f>
        <v>0</v>
      </c>
      <c r="K253" s="49">
        <f>Calculations!J224</f>
        <v>0</v>
      </c>
      <c r="L253" s="49">
        <f>Calculations!E224</f>
        <v>0</v>
      </c>
      <c r="M253" s="49">
        <f>Calculations!I224</f>
        <v>0</v>
      </c>
      <c r="N253" s="49">
        <f>Calculations!Q224</f>
        <v>0</v>
      </c>
      <c r="O253" s="49">
        <f>Calculations!V224</f>
        <v>0</v>
      </c>
      <c r="P253" s="49">
        <f>Calculations!O224</f>
        <v>0</v>
      </c>
      <c r="Q253" s="49">
        <f>Calculations!T224</f>
        <v>0</v>
      </c>
      <c r="R253" s="49">
        <f>Calculations!M224</f>
        <v>0</v>
      </c>
      <c r="S253" s="49">
        <f>Calculations!R224</f>
        <v>0</v>
      </c>
      <c r="T253" s="27" t="s">
        <v>669</v>
      </c>
      <c r="U253" s="27" t="s">
        <v>692</v>
      </c>
      <c r="V253" s="27" t="s">
        <v>666</v>
      </c>
      <c r="W253" s="25" t="s">
        <v>678</v>
      </c>
      <c r="X253" s="34" t="s">
        <v>679</v>
      </c>
      <c r="Y253" s="34" t="s">
        <v>684</v>
      </c>
      <c r="Z253" s="34"/>
      <c r="AA253" s="13"/>
    </row>
    <row r="254" spans="2:27" x14ac:dyDescent="0.2">
      <c r="B254" s="13" t="str">
        <f>Calculations!A225</f>
        <v>P224</v>
      </c>
      <c r="C254" s="13" t="str">
        <f>Calculations!B225</f>
        <v>Russell Brothers Ltd</v>
      </c>
      <c r="D254" s="13" t="str">
        <f>Calculations!C225</f>
        <v>Residential</v>
      </c>
      <c r="E254" s="49">
        <f>Calculations!D225</f>
        <v>0.27221699999999999</v>
      </c>
      <c r="F254" s="49">
        <f>Calculations!H225</f>
        <v>0.27221699999999999</v>
      </c>
      <c r="G254" s="49">
        <f>Calculations!L225</f>
        <v>100</v>
      </c>
      <c r="H254" s="49">
        <f>Calculations!G225</f>
        <v>0</v>
      </c>
      <c r="I254" s="49">
        <f>Calculations!K225</f>
        <v>0</v>
      </c>
      <c r="J254" s="49">
        <f>Calculations!F225</f>
        <v>0</v>
      </c>
      <c r="K254" s="49">
        <f>Calculations!J225</f>
        <v>0</v>
      </c>
      <c r="L254" s="49">
        <f>Calculations!E225</f>
        <v>0</v>
      </c>
      <c r="M254" s="49">
        <f>Calculations!I225</f>
        <v>0</v>
      </c>
      <c r="N254" s="49">
        <f>Calculations!Q225</f>
        <v>3.2600948999999997E-2</v>
      </c>
      <c r="O254" s="49">
        <f>Calculations!V225</f>
        <v>11.976088561698939</v>
      </c>
      <c r="P254" s="49">
        <f>Calculations!O225</f>
        <v>7.8854899999999993E-4</v>
      </c>
      <c r="Q254" s="49">
        <f>Calculations!T225</f>
        <v>0.28967661828614671</v>
      </c>
      <c r="R254" s="49">
        <f>Calculations!M225</f>
        <v>2.93529E-4</v>
      </c>
      <c r="S254" s="49">
        <f>Calculations!R225</f>
        <v>0.10782904814908695</v>
      </c>
      <c r="T254" s="27" t="s">
        <v>669</v>
      </c>
      <c r="U254" s="27" t="s">
        <v>692</v>
      </c>
      <c r="V254" s="27" t="s">
        <v>666</v>
      </c>
      <c r="W254" s="25" t="s">
        <v>676</v>
      </c>
      <c r="X254" s="34" t="s">
        <v>677</v>
      </c>
      <c r="Y254" s="34" t="s">
        <v>683</v>
      </c>
      <c r="Z254" s="34"/>
      <c r="AA254" s="13"/>
    </row>
    <row r="255" spans="2:27" x14ac:dyDescent="0.2">
      <c r="B255" s="13" t="str">
        <f>Calculations!A226</f>
        <v>P225</v>
      </c>
      <c r="C255" s="13" t="str">
        <f>Calculations!B226</f>
        <v>Little Tom's Farm</v>
      </c>
      <c r="D255" s="13" t="str">
        <f>Calculations!C226</f>
        <v>Residential</v>
      </c>
      <c r="E255" s="49">
        <f>Calculations!D226</f>
        <v>14.5686</v>
      </c>
      <c r="F255" s="49">
        <f>Calculations!H226</f>
        <v>14.5686</v>
      </c>
      <c r="G255" s="49">
        <f>Calculations!L226</f>
        <v>100</v>
      </c>
      <c r="H255" s="49">
        <f>Calculations!G226</f>
        <v>0</v>
      </c>
      <c r="I255" s="49">
        <f>Calculations!K226</f>
        <v>0</v>
      </c>
      <c r="J255" s="49">
        <f>Calculations!F226</f>
        <v>0</v>
      </c>
      <c r="K255" s="49">
        <f>Calculations!J226</f>
        <v>0</v>
      </c>
      <c r="L255" s="49">
        <f>Calculations!E226</f>
        <v>0</v>
      </c>
      <c r="M255" s="49">
        <f>Calculations!I226</f>
        <v>0</v>
      </c>
      <c r="N255" s="49">
        <f>Calculations!Q226</f>
        <v>0.40130935000000001</v>
      </c>
      <c r="O255" s="49">
        <f>Calculations!V226</f>
        <v>2.7546184945705146</v>
      </c>
      <c r="P255" s="49">
        <f>Calculations!O226</f>
        <v>2.96035E-3</v>
      </c>
      <c r="Q255" s="49">
        <f>Calculations!T226</f>
        <v>2.0320071935532584E-2</v>
      </c>
      <c r="R255" s="49">
        <f>Calculations!M226</f>
        <v>0</v>
      </c>
      <c r="S255" s="49">
        <f>Calculations!R226</f>
        <v>0</v>
      </c>
      <c r="T255" s="27" t="s">
        <v>669</v>
      </c>
      <c r="U255" s="27" t="s">
        <v>692</v>
      </c>
      <c r="V255" s="27" t="s">
        <v>666</v>
      </c>
      <c r="W255" s="25" t="s">
        <v>676</v>
      </c>
      <c r="X255" s="34" t="s">
        <v>677</v>
      </c>
      <c r="Y255" s="34" t="s">
        <v>683</v>
      </c>
      <c r="Z255" s="34"/>
      <c r="AA255" s="13"/>
    </row>
    <row r="256" spans="2:27" ht="38.25" x14ac:dyDescent="0.2">
      <c r="B256" s="13" t="str">
        <f>Calculations!A227</f>
        <v>P226</v>
      </c>
      <c r="C256" s="13" t="str">
        <f>Calculations!B227</f>
        <v>Gib Hill (Site C)</v>
      </c>
      <c r="D256" s="13" t="str">
        <f>Calculations!C227</f>
        <v>Environment</v>
      </c>
      <c r="E256" s="49">
        <f>Calculations!D227</f>
        <v>3.0006900000000001</v>
      </c>
      <c r="F256" s="49">
        <f>Calculations!H227</f>
        <v>2.6788592578050001</v>
      </c>
      <c r="G256" s="49">
        <f>Calculations!L227</f>
        <v>89.274775395159111</v>
      </c>
      <c r="H256" s="49">
        <f>Calculations!G227</f>
        <v>0</v>
      </c>
      <c r="I256" s="49">
        <f>Calculations!K227</f>
        <v>0</v>
      </c>
      <c r="J256" s="49">
        <f>Calculations!F227</f>
        <v>0</v>
      </c>
      <c r="K256" s="49">
        <f>Calculations!J227</f>
        <v>0</v>
      </c>
      <c r="L256" s="49">
        <f>Calculations!E227</f>
        <v>0.32183074219500002</v>
      </c>
      <c r="M256" s="49">
        <f>Calculations!I227</f>
        <v>10.725224604840887</v>
      </c>
      <c r="N256" s="49">
        <f>Calculations!Q227</f>
        <v>0.2138159</v>
      </c>
      <c r="O256" s="49">
        <f>Calculations!V227</f>
        <v>7.1255577883753407</v>
      </c>
      <c r="P256" s="49">
        <f>Calculations!O227</f>
        <v>5.9017899999999998E-2</v>
      </c>
      <c r="Q256" s="49">
        <f>Calculations!T227</f>
        <v>1.9668109668109668</v>
      </c>
      <c r="R256" s="49">
        <f>Calculations!M227</f>
        <v>0</v>
      </c>
      <c r="S256" s="49">
        <f>Calculations!R227</f>
        <v>0</v>
      </c>
      <c r="T256" s="27" t="s">
        <v>669</v>
      </c>
      <c r="U256" s="48" t="s">
        <v>694</v>
      </c>
      <c r="V256" s="27" t="s">
        <v>668</v>
      </c>
      <c r="W256" s="25" t="s">
        <v>676</v>
      </c>
      <c r="X256" s="34" t="s">
        <v>696</v>
      </c>
      <c r="Y256" s="34" t="s">
        <v>683</v>
      </c>
      <c r="Z256" s="34"/>
      <c r="AA256" s="13"/>
    </row>
    <row r="257" spans="2:27" ht="38.25" x14ac:dyDescent="0.2">
      <c r="B257" s="13" t="str">
        <f>Calculations!A228</f>
        <v>P227</v>
      </c>
      <c r="C257" s="13" t="str">
        <f>Calculations!B228</f>
        <v>Gib Hill (Site A)</v>
      </c>
      <c r="D257" s="13" t="str">
        <f>Calculations!C228</f>
        <v>Environment</v>
      </c>
      <c r="E257" s="49">
        <f>Calculations!D228</f>
        <v>15.544</v>
      </c>
      <c r="F257" s="49">
        <f>Calculations!H228</f>
        <v>14.734826142178001</v>
      </c>
      <c r="G257" s="49">
        <f>Calculations!L228</f>
        <v>94.794300966147716</v>
      </c>
      <c r="H257" s="49">
        <f>Calculations!G228</f>
        <v>0</v>
      </c>
      <c r="I257" s="49">
        <f>Calculations!K228</f>
        <v>0</v>
      </c>
      <c r="J257" s="49">
        <f>Calculations!F228</f>
        <v>0</v>
      </c>
      <c r="K257" s="49">
        <f>Calculations!J228</f>
        <v>0</v>
      </c>
      <c r="L257" s="49">
        <f>Calculations!E228</f>
        <v>0.80917385782200002</v>
      </c>
      <c r="M257" s="49">
        <f>Calculations!I228</f>
        <v>5.2056990338522899</v>
      </c>
      <c r="N257" s="49">
        <f>Calculations!Q228</f>
        <v>0.78933330000000002</v>
      </c>
      <c r="O257" s="49">
        <f>Calculations!V228</f>
        <v>5.0780577714873907</v>
      </c>
      <c r="P257" s="49">
        <f>Calculations!O228</f>
        <v>0.2350833</v>
      </c>
      <c r="Q257" s="49">
        <f>Calculations!T228</f>
        <v>1.5123732629953679</v>
      </c>
      <c r="R257" s="49">
        <f>Calculations!M228</f>
        <v>8.0852300000000002E-2</v>
      </c>
      <c r="S257" s="49">
        <f>Calculations!R228</f>
        <v>0.52015118373648994</v>
      </c>
      <c r="T257" s="27" t="s">
        <v>669</v>
      </c>
      <c r="U257" s="48" t="s">
        <v>694</v>
      </c>
      <c r="V257" s="27" t="s">
        <v>668</v>
      </c>
      <c r="W257" s="25" t="s">
        <v>676</v>
      </c>
      <c r="X257" s="34" t="s">
        <v>696</v>
      </c>
      <c r="Y257" s="34" t="s">
        <v>683</v>
      </c>
      <c r="Z257" s="34"/>
      <c r="AA257" s="13"/>
    </row>
    <row r="258" spans="2:27" ht="38.25" x14ac:dyDescent="0.2">
      <c r="B258" s="13" t="str">
        <f>Calculations!A229</f>
        <v>P228</v>
      </c>
      <c r="C258" s="13" t="str">
        <f>Calculations!B229</f>
        <v>Land off Old Lane</v>
      </c>
      <c r="D258" s="13" t="str">
        <f>Calculations!C229</f>
        <v>Residential</v>
      </c>
      <c r="E258" s="49">
        <f>Calculations!D229</f>
        <v>2.7533099999999999</v>
      </c>
      <c r="F258" s="49">
        <f>Calculations!H229</f>
        <v>1.3101410203441999</v>
      </c>
      <c r="G258" s="49">
        <f>Calculations!L229</f>
        <v>47.584217554296458</v>
      </c>
      <c r="H258" s="49">
        <f>Calculations!G229</f>
        <v>6.9016591925799994E-2</v>
      </c>
      <c r="I258" s="49">
        <f>Calculations!K229</f>
        <v>2.5066771241087999</v>
      </c>
      <c r="J258" s="49">
        <f>Calculations!F229</f>
        <v>0.797284315139</v>
      </c>
      <c r="K258" s="49">
        <f>Calculations!J229</f>
        <v>28.95730285144063</v>
      </c>
      <c r="L258" s="49">
        <f>Calculations!E229</f>
        <v>0.57686807259100004</v>
      </c>
      <c r="M258" s="49">
        <f>Calculations!I229</f>
        <v>20.951802470154107</v>
      </c>
      <c r="N258" s="49">
        <f>Calculations!Q229</f>
        <v>1.465803</v>
      </c>
      <c r="O258" s="49">
        <f>Calculations!V229</f>
        <v>53.237848262636611</v>
      </c>
      <c r="P258" s="49">
        <f>Calculations!O229</f>
        <v>0.64238099999999998</v>
      </c>
      <c r="Q258" s="49">
        <f>Calculations!T229</f>
        <v>23.331226777950903</v>
      </c>
      <c r="R258" s="49">
        <f>Calculations!M229</f>
        <v>0.52282799999999996</v>
      </c>
      <c r="S258" s="49">
        <f>Calculations!R229</f>
        <v>18.989071335955632</v>
      </c>
      <c r="T258" s="27" t="s">
        <v>51</v>
      </c>
      <c r="U258" s="48" t="s">
        <v>691</v>
      </c>
      <c r="V258" s="27" t="s">
        <v>666</v>
      </c>
      <c r="W258" s="25" t="s">
        <v>670</v>
      </c>
      <c r="X258" s="34" t="s">
        <v>671</v>
      </c>
      <c r="Y258" s="34" t="s">
        <v>700</v>
      </c>
      <c r="Z258" s="34"/>
      <c r="AA258" s="13"/>
    </row>
    <row r="259" spans="2:27" ht="25.5" x14ac:dyDescent="0.2">
      <c r="B259" s="13" t="str">
        <f>Calculations!A230</f>
        <v>P229</v>
      </c>
      <c r="C259" s="13" t="str">
        <f>Calculations!B230</f>
        <v>Land to south of Green Meadow</v>
      </c>
      <c r="D259" s="13" t="str">
        <f>Calculations!C230</f>
        <v>Residential</v>
      </c>
      <c r="E259" s="49">
        <f>Calculations!D230</f>
        <v>1.9318299999999999</v>
      </c>
      <c r="F259" s="49">
        <f>Calculations!H230</f>
        <v>1.8611969160171999</v>
      </c>
      <c r="G259" s="49">
        <f>Calculations!L230</f>
        <v>96.343721549887931</v>
      </c>
      <c r="H259" s="49">
        <f>Calculations!G230</f>
        <v>0</v>
      </c>
      <c r="I259" s="49">
        <f>Calculations!K230</f>
        <v>0</v>
      </c>
      <c r="J259" s="49">
        <f>Calculations!F230</f>
        <v>0</v>
      </c>
      <c r="K259" s="49">
        <f>Calculations!J230</f>
        <v>0</v>
      </c>
      <c r="L259" s="49">
        <f>Calculations!E230</f>
        <v>7.0633083982799993E-2</v>
      </c>
      <c r="M259" s="49">
        <f>Calculations!I230</f>
        <v>3.6562784501120693</v>
      </c>
      <c r="N259" s="49">
        <f>Calculations!Q230</f>
        <v>0.17582590000000001</v>
      </c>
      <c r="O259" s="49">
        <f>Calculations!V230</f>
        <v>9.1015203201109838</v>
      </c>
      <c r="P259" s="49">
        <f>Calculations!O230</f>
        <v>0.1050471</v>
      </c>
      <c r="Q259" s="49">
        <f>Calculations!T230</f>
        <v>5.4376989693710112</v>
      </c>
      <c r="R259" s="49">
        <f>Calculations!M230</f>
        <v>8.5108000000000003E-2</v>
      </c>
      <c r="S259" s="49">
        <f>Calculations!R230</f>
        <v>4.4055636365518707</v>
      </c>
      <c r="T259" s="27" t="s">
        <v>669</v>
      </c>
      <c r="U259" s="48" t="s">
        <v>694</v>
      </c>
      <c r="V259" s="27" t="s">
        <v>666</v>
      </c>
      <c r="W259" s="25" t="s">
        <v>673</v>
      </c>
      <c r="X259" s="34" t="s">
        <v>674</v>
      </c>
      <c r="Y259" s="34" t="s">
        <v>682</v>
      </c>
      <c r="Z259" s="34"/>
      <c r="AA259" s="13"/>
    </row>
    <row r="260" spans="2:27" x14ac:dyDescent="0.2">
      <c r="B260" s="13" t="str">
        <f>Calculations!A231</f>
        <v>P230</v>
      </c>
      <c r="C260" s="13" t="str">
        <f>Calculations!B231</f>
        <v>Land at Clay Farm (Site B)</v>
      </c>
      <c r="D260" s="13" t="str">
        <f>Calculations!C231</f>
        <v>Residential</v>
      </c>
      <c r="E260" s="49">
        <f>Calculations!D231</f>
        <v>3.7842799999999999</v>
      </c>
      <c r="F260" s="49">
        <f>Calculations!H231</f>
        <v>3.7842799999999999</v>
      </c>
      <c r="G260" s="49">
        <f>Calculations!L231</f>
        <v>100</v>
      </c>
      <c r="H260" s="49">
        <f>Calculations!G231</f>
        <v>0</v>
      </c>
      <c r="I260" s="49">
        <f>Calculations!K231</f>
        <v>0</v>
      </c>
      <c r="J260" s="49">
        <f>Calculations!F231</f>
        <v>0</v>
      </c>
      <c r="K260" s="49">
        <f>Calculations!J231</f>
        <v>0</v>
      </c>
      <c r="L260" s="49">
        <f>Calculations!E231</f>
        <v>0</v>
      </c>
      <c r="M260" s="49">
        <f>Calculations!I231</f>
        <v>0</v>
      </c>
      <c r="N260" s="49">
        <f>Calculations!Q231</f>
        <v>6.4420199999999997E-5</v>
      </c>
      <c r="O260" s="49">
        <f>Calculations!V231</f>
        <v>1.702310611265551E-3</v>
      </c>
      <c r="P260" s="49">
        <f>Calculations!O231</f>
        <v>0</v>
      </c>
      <c r="Q260" s="49">
        <f>Calculations!T231</f>
        <v>0</v>
      </c>
      <c r="R260" s="49">
        <f>Calculations!M231</f>
        <v>0</v>
      </c>
      <c r="S260" s="49">
        <f>Calculations!R231</f>
        <v>0</v>
      </c>
      <c r="T260" s="27" t="s">
        <v>669</v>
      </c>
      <c r="U260" s="27" t="s">
        <v>692</v>
      </c>
      <c r="V260" s="27" t="s">
        <v>666</v>
      </c>
      <c r="W260" s="25" t="s">
        <v>676</v>
      </c>
      <c r="X260" s="34" t="s">
        <v>677</v>
      </c>
      <c r="Y260" s="34" t="s">
        <v>683</v>
      </c>
      <c r="Z260" s="34"/>
      <c r="AA260" s="13"/>
    </row>
    <row r="261" spans="2:27" x14ac:dyDescent="0.2">
      <c r="B261" s="13" t="str">
        <f>Calculations!A232</f>
        <v>P231</v>
      </c>
      <c r="C261" s="13" t="str">
        <f>Calculations!B232</f>
        <v>Land to rear of Hawley Street</v>
      </c>
      <c r="D261" s="13" t="str">
        <f>Calculations!C232</f>
        <v>Mixed Use</v>
      </c>
      <c r="E261" s="49">
        <f>Calculations!D232</f>
        <v>0.352302</v>
      </c>
      <c r="F261" s="49">
        <f>Calculations!H232</f>
        <v>0.352302</v>
      </c>
      <c r="G261" s="49">
        <f>Calculations!L232</f>
        <v>100</v>
      </c>
      <c r="H261" s="49">
        <f>Calculations!G232</f>
        <v>0</v>
      </c>
      <c r="I261" s="49">
        <f>Calculations!K232</f>
        <v>0</v>
      </c>
      <c r="J261" s="49">
        <f>Calculations!F232</f>
        <v>0</v>
      </c>
      <c r="K261" s="49">
        <f>Calculations!J232</f>
        <v>0</v>
      </c>
      <c r="L261" s="49">
        <f>Calculations!E232</f>
        <v>0</v>
      </c>
      <c r="M261" s="49">
        <f>Calculations!I232</f>
        <v>0</v>
      </c>
      <c r="N261" s="49">
        <f>Calculations!Q232</f>
        <v>2.0056999999999998E-2</v>
      </c>
      <c r="O261" s="49">
        <f>Calculations!V232</f>
        <v>5.6931269195179128</v>
      </c>
      <c r="P261" s="49">
        <f>Calculations!O232</f>
        <v>0</v>
      </c>
      <c r="Q261" s="49">
        <f>Calculations!T232</f>
        <v>0</v>
      </c>
      <c r="R261" s="49">
        <f>Calculations!M232</f>
        <v>0</v>
      </c>
      <c r="S261" s="49">
        <f>Calculations!R232</f>
        <v>0</v>
      </c>
      <c r="T261" s="27" t="s">
        <v>669</v>
      </c>
      <c r="U261" s="27" t="s">
        <v>692</v>
      </c>
      <c r="V261" s="27" t="s">
        <v>666</v>
      </c>
      <c r="W261" s="25" t="s">
        <v>676</v>
      </c>
      <c r="X261" s="34" t="s">
        <v>677</v>
      </c>
      <c r="Y261" s="34" t="s">
        <v>683</v>
      </c>
      <c r="Z261" s="34"/>
      <c r="AA261" s="13"/>
    </row>
    <row r="262" spans="2:27" x14ac:dyDescent="0.2">
      <c r="B262" s="13" t="str">
        <f>Calculations!A233</f>
        <v>P232</v>
      </c>
      <c r="C262" s="13" t="str">
        <f>Calculations!B233</f>
        <v>Land to the rear of Fernbank Mill</v>
      </c>
      <c r="D262" s="13" t="str">
        <f>Calculations!C233</f>
        <v>Residential</v>
      </c>
      <c r="E262" s="49">
        <f>Calculations!D233</f>
        <v>1.29497</v>
      </c>
      <c r="F262" s="49">
        <f>Calculations!H233</f>
        <v>1.29497</v>
      </c>
      <c r="G262" s="49">
        <f>Calculations!L233</f>
        <v>100</v>
      </c>
      <c r="H262" s="49">
        <f>Calculations!G233</f>
        <v>0</v>
      </c>
      <c r="I262" s="49">
        <f>Calculations!K233</f>
        <v>0</v>
      </c>
      <c r="J262" s="49">
        <f>Calculations!F233</f>
        <v>0</v>
      </c>
      <c r="K262" s="49">
        <f>Calculations!J233</f>
        <v>0</v>
      </c>
      <c r="L262" s="49">
        <f>Calculations!E233</f>
        <v>0</v>
      </c>
      <c r="M262" s="49">
        <f>Calculations!I233</f>
        <v>0</v>
      </c>
      <c r="N262" s="49">
        <f>Calculations!Q233</f>
        <v>0</v>
      </c>
      <c r="O262" s="49">
        <f>Calculations!V233</f>
        <v>0</v>
      </c>
      <c r="P262" s="49">
        <f>Calculations!O233</f>
        <v>0</v>
      </c>
      <c r="Q262" s="49">
        <f>Calculations!T233</f>
        <v>0</v>
      </c>
      <c r="R262" s="49">
        <f>Calculations!M233</f>
        <v>0</v>
      </c>
      <c r="S262" s="49">
        <f>Calculations!R233</f>
        <v>0</v>
      </c>
      <c r="T262" s="27" t="s">
        <v>669</v>
      </c>
      <c r="U262" s="27" t="s">
        <v>692</v>
      </c>
      <c r="V262" s="27" t="s">
        <v>666</v>
      </c>
      <c r="W262" s="25" t="s">
        <v>678</v>
      </c>
      <c r="X262" s="34" t="s">
        <v>679</v>
      </c>
      <c r="Y262" s="34" t="s">
        <v>684</v>
      </c>
      <c r="Z262" s="34"/>
      <c r="AA262" s="13"/>
    </row>
    <row r="263" spans="2:27" x14ac:dyDescent="0.2">
      <c r="B263" s="13" t="str">
        <f>Calculations!A234</f>
        <v>P233</v>
      </c>
      <c r="C263" s="13" t="str">
        <f>Calculations!B234</f>
        <v>Newt Pond</v>
      </c>
      <c r="D263" s="13" t="str">
        <f>Calculations!C234</f>
        <v>Environment</v>
      </c>
      <c r="E263" s="49">
        <f>Calculations!D234</f>
        <v>21.6509</v>
      </c>
      <c r="F263" s="49">
        <f>Calculations!H234</f>
        <v>21.6509</v>
      </c>
      <c r="G263" s="49">
        <f>Calculations!L234</f>
        <v>100</v>
      </c>
      <c r="H263" s="49">
        <f>Calculations!G234</f>
        <v>0</v>
      </c>
      <c r="I263" s="49">
        <f>Calculations!K234</f>
        <v>0</v>
      </c>
      <c r="J263" s="49">
        <f>Calculations!F234</f>
        <v>0</v>
      </c>
      <c r="K263" s="49">
        <f>Calculations!J234</f>
        <v>0</v>
      </c>
      <c r="L263" s="49">
        <f>Calculations!E234</f>
        <v>0</v>
      </c>
      <c r="M263" s="49">
        <f>Calculations!I234</f>
        <v>0</v>
      </c>
      <c r="N263" s="49">
        <f>Calculations!Q234</f>
        <v>0.99920010000000004</v>
      </c>
      <c r="O263" s="49">
        <f>Calculations!V234</f>
        <v>4.6150511064205189</v>
      </c>
      <c r="P263" s="49">
        <f>Calculations!O234</f>
        <v>9.8323099999999997E-2</v>
      </c>
      <c r="Q263" s="49">
        <f>Calculations!T234</f>
        <v>0.45412938954038856</v>
      </c>
      <c r="R263" s="49">
        <f>Calculations!M234</f>
        <v>5.3123099999999999E-2</v>
      </c>
      <c r="S263" s="49">
        <f>Calculations!R234</f>
        <v>0.24536208656453082</v>
      </c>
      <c r="T263" s="27" t="s">
        <v>669</v>
      </c>
      <c r="U263" s="27" t="s">
        <v>692</v>
      </c>
      <c r="V263" s="27" t="s">
        <v>668</v>
      </c>
      <c r="W263" s="25" t="s">
        <v>678</v>
      </c>
      <c r="X263" s="34" t="s">
        <v>679</v>
      </c>
      <c r="Y263" s="34" t="s">
        <v>684</v>
      </c>
      <c r="Z263" s="34"/>
      <c r="AA263" s="13"/>
    </row>
    <row r="264" spans="2:27" ht="38.25" x14ac:dyDescent="0.2">
      <c r="B264" s="13" t="str">
        <f>Calculations!A235</f>
        <v>P234</v>
      </c>
      <c r="C264" s="13" t="str">
        <f>Calculations!B235</f>
        <v>Land off Barrowford Road (Site A)</v>
      </c>
      <c r="D264" s="13" t="str">
        <f>Calculations!C235</f>
        <v>Environment</v>
      </c>
      <c r="E264" s="49">
        <f>Calculations!D235</f>
        <v>67.8202</v>
      </c>
      <c r="F264" s="49">
        <f>Calculations!H235</f>
        <v>64.258473241218994</v>
      </c>
      <c r="G264" s="49">
        <f>Calculations!L235</f>
        <v>94.748280366644451</v>
      </c>
      <c r="H264" s="49">
        <f>Calculations!G235</f>
        <v>0.31106840975099997</v>
      </c>
      <c r="I264" s="49">
        <f>Calculations!K235</f>
        <v>0.45866631143965952</v>
      </c>
      <c r="J264" s="49">
        <f>Calculations!F235</f>
        <v>1.94323587203</v>
      </c>
      <c r="K264" s="49">
        <f>Calculations!J235</f>
        <v>2.8652759384814557</v>
      </c>
      <c r="L264" s="49">
        <f>Calculations!E235</f>
        <v>1.307422477</v>
      </c>
      <c r="M264" s="49">
        <f>Calculations!I235</f>
        <v>1.9277773834344343</v>
      </c>
      <c r="N264" s="49">
        <f>Calculations!Q235</f>
        <v>6.9637799999999999</v>
      </c>
      <c r="O264" s="49">
        <f>Calculations!V235</f>
        <v>10.26800274844368</v>
      </c>
      <c r="P264" s="49">
        <f>Calculations!O235</f>
        <v>2.2236799999999999</v>
      </c>
      <c r="Q264" s="49">
        <f>Calculations!T235</f>
        <v>3.2787871460125446</v>
      </c>
      <c r="R264" s="49">
        <f>Calculations!M235</f>
        <v>1.3536300000000001</v>
      </c>
      <c r="S264" s="49">
        <f>Calculations!R235</f>
        <v>1.9959097731944171</v>
      </c>
      <c r="T264" s="27" t="s">
        <v>669</v>
      </c>
      <c r="U264" s="48" t="s">
        <v>694</v>
      </c>
      <c r="V264" s="27" t="s">
        <v>668</v>
      </c>
      <c r="W264" s="25" t="s">
        <v>676</v>
      </c>
      <c r="X264" s="34" t="s">
        <v>696</v>
      </c>
      <c r="Y264" s="34" t="s">
        <v>683</v>
      </c>
      <c r="Z264" s="34"/>
      <c r="AA264" s="13"/>
    </row>
    <row r="265" spans="2:27" ht="25.5" x14ac:dyDescent="0.2">
      <c r="B265" s="13" t="str">
        <f>Calculations!A236</f>
        <v>P235</v>
      </c>
      <c r="C265" s="13" t="str">
        <f>Calculations!B236</f>
        <v>Land off Barrowford Road (Site C)</v>
      </c>
      <c r="D265" s="13" t="str">
        <f>Calculations!C236</f>
        <v>Residential</v>
      </c>
      <c r="E265" s="49">
        <f>Calculations!D236</f>
        <v>4.6577799999999998</v>
      </c>
      <c r="F265" s="49">
        <f>Calculations!H236</f>
        <v>4.6461824219732</v>
      </c>
      <c r="G265" s="49">
        <f>Calculations!L236</f>
        <v>99.751006315738394</v>
      </c>
      <c r="H265" s="49">
        <f>Calculations!G236</f>
        <v>0</v>
      </c>
      <c r="I265" s="49">
        <f>Calculations!K236</f>
        <v>0</v>
      </c>
      <c r="J265" s="49">
        <f>Calculations!F236</f>
        <v>0</v>
      </c>
      <c r="K265" s="49">
        <f>Calculations!J236</f>
        <v>0</v>
      </c>
      <c r="L265" s="49">
        <f>Calculations!E236</f>
        <v>1.15975780268E-2</v>
      </c>
      <c r="M265" s="49">
        <f>Calculations!I236</f>
        <v>0.24899368426160104</v>
      </c>
      <c r="N265" s="49">
        <f>Calculations!Q236</f>
        <v>0.48436800000000002</v>
      </c>
      <c r="O265" s="49">
        <f>Calculations!V236</f>
        <v>10.399117175993714</v>
      </c>
      <c r="P265" s="49">
        <f>Calculations!O236</f>
        <v>1.04E-2</v>
      </c>
      <c r="Q265" s="49">
        <f>Calculations!T236</f>
        <v>0.22328233622025945</v>
      </c>
      <c r="R265" s="49">
        <f>Calculations!M236</f>
        <v>0</v>
      </c>
      <c r="S265" s="49">
        <f>Calculations!R236</f>
        <v>0</v>
      </c>
      <c r="T265" s="27" t="s">
        <v>669</v>
      </c>
      <c r="U265" s="48" t="s">
        <v>694</v>
      </c>
      <c r="V265" s="27" t="s">
        <v>666</v>
      </c>
      <c r="W265" s="25" t="s">
        <v>673</v>
      </c>
      <c r="X265" s="34" t="s">
        <v>674</v>
      </c>
      <c r="Y265" s="34" t="s">
        <v>682</v>
      </c>
      <c r="Z265" s="34"/>
      <c r="AA265" s="13"/>
    </row>
    <row r="266" spans="2:27" ht="25.5" x14ac:dyDescent="0.2">
      <c r="B266" s="13" t="str">
        <f>Calculations!A237</f>
        <v>P236</v>
      </c>
      <c r="C266" s="13" t="str">
        <f>Calculations!B237</f>
        <v>Land off Barrowford Road (Site B)</v>
      </c>
      <c r="D266" s="13" t="str">
        <f>Calculations!C237</f>
        <v>Employment</v>
      </c>
      <c r="E266" s="49">
        <f>Calculations!D237</f>
        <v>19.727799999999998</v>
      </c>
      <c r="F266" s="49">
        <f>Calculations!H237</f>
        <v>18.226869803404998</v>
      </c>
      <c r="G266" s="49">
        <f>Calculations!L237</f>
        <v>92.391801434549208</v>
      </c>
      <c r="H266" s="49">
        <f>Calculations!G237</f>
        <v>0.13690222905999999</v>
      </c>
      <c r="I266" s="49">
        <f>Calculations!K237</f>
        <v>0.69395588489339921</v>
      </c>
      <c r="J266" s="49">
        <f>Calculations!F237</f>
        <v>0.78853148727300004</v>
      </c>
      <c r="K266" s="49">
        <f>Calculations!J237</f>
        <v>3.9970573874076183</v>
      </c>
      <c r="L266" s="49">
        <f>Calculations!E237</f>
        <v>0.57549648026199995</v>
      </c>
      <c r="M266" s="49">
        <f>Calculations!I237</f>
        <v>2.9171852931497684</v>
      </c>
      <c r="N266" s="49">
        <f>Calculations!Q237</f>
        <v>2.7862740000000001</v>
      </c>
      <c r="O266" s="49">
        <f>Calculations!V237</f>
        <v>14.123592088322065</v>
      </c>
      <c r="P266" s="49">
        <f>Calculations!O237</f>
        <v>0.88480400000000003</v>
      </c>
      <c r="Q266" s="49">
        <f>Calculations!T237</f>
        <v>4.4850616895953941</v>
      </c>
      <c r="R266" s="49">
        <f>Calculations!M237</f>
        <v>0.51530500000000001</v>
      </c>
      <c r="S266" s="49">
        <f>Calculations!R237</f>
        <v>2.6120753454515966</v>
      </c>
      <c r="T266" s="27" t="s">
        <v>669</v>
      </c>
      <c r="U266" s="48" t="s">
        <v>694</v>
      </c>
      <c r="V266" s="27" t="s">
        <v>667</v>
      </c>
      <c r="W266" s="25" t="s">
        <v>673</v>
      </c>
      <c r="X266" s="34" t="s">
        <v>674</v>
      </c>
      <c r="Y266" s="34" t="s">
        <v>682</v>
      </c>
      <c r="Z266" s="34"/>
      <c r="AA266" s="13"/>
    </row>
    <row r="267" spans="2:27" ht="38.25" x14ac:dyDescent="0.2">
      <c r="B267" s="13" t="str">
        <f>Calculations!A238</f>
        <v>P237</v>
      </c>
      <c r="C267" s="13" t="str">
        <f>Calculations!B238</f>
        <v>Former Barnsey Shed</v>
      </c>
      <c r="D267" s="13" t="str">
        <f>Calculations!C238</f>
        <v>Employment</v>
      </c>
      <c r="E267" s="49">
        <f>Calculations!D238</f>
        <v>5.1022699999999999</v>
      </c>
      <c r="F267" s="49">
        <f>Calculations!H238</f>
        <v>5.1022699999999999</v>
      </c>
      <c r="G267" s="49">
        <f>Calculations!L238</f>
        <v>100</v>
      </c>
      <c r="H267" s="49">
        <f>Calculations!G238</f>
        <v>0</v>
      </c>
      <c r="I267" s="49">
        <f>Calculations!K238</f>
        <v>0</v>
      </c>
      <c r="J267" s="49">
        <f>Calculations!F238</f>
        <v>0</v>
      </c>
      <c r="K267" s="49">
        <f>Calculations!J238</f>
        <v>0</v>
      </c>
      <c r="L267" s="49">
        <f>Calculations!E238</f>
        <v>0</v>
      </c>
      <c r="M267" s="49">
        <f>Calculations!I238</f>
        <v>0</v>
      </c>
      <c r="N267" s="49">
        <f>Calculations!Q238</f>
        <v>1.0684069999999999</v>
      </c>
      <c r="O267" s="49">
        <f>Calculations!V238</f>
        <v>20.93983658254071</v>
      </c>
      <c r="P267" s="49">
        <f>Calculations!O238</f>
        <v>0.51398199999999994</v>
      </c>
      <c r="Q267" s="49">
        <f>Calculations!T238</f>
        <v>10.073594694126339</v>
      </c>
      <c r="R267" s="49">
        <f>Calculations!M238</f>
        <v>0.32568799999999998</v>
      </c>
      <c r="S267" s="49">
        <f>Calculations!R238</f>
        <v>6.3831980667428416</v>
      </c>
      <c r="T267" s="27" t="s">
        <v>51</v>
      </c>
      <c r="U267" s="27" t="s">
        <v>692</v>
      </c>
      <c r="V267" s="27" t="s">
        <v>667</v>
      </c>
      <c r="W267" s="25" t="s">
        <v>670</v>
      </c>
      <c r="X267" s="34" t="s">
        <v>675</v>
      </c>
      <c r="Y267" s="34" t="s">
        <v>700</v>
      </c>
      <c r="Z267" s="34"/>
      <c r="AA267" s="13"/>
    </row>
    <row r="268" spans="2:27" ht="25.5" x14ac:dyDescent="0.2">
      <c r="B268" s="13" t="str">
        <f>Calculations!A239</f>
        <v>P238</v>
      </c>
      <c r="C268" s="13" t="str">
        <f>Calculations!B239</f>
        <v>Gib Hill (Site B)</v>
      </c>
      <c r="D268" s="13" t="str">
        <f>Calculations!C239</f>
        <v>Mixed Use</v>
      </c>
      <c r="E268" s="49">
        <f>Calculations!D239</f>
        <v>12.362</v>
      </c>
      <c r="F268" s="49">
        <f>Calculations!H239</f>
        <v>11.683222106744999</v>
      </c>
      <c r="G268" s="49">
        <f>Calculations!L239</f>
        <v>94.509157957814267</v>
      </c>
      <c r="H268" s="49">
        <f>Calculations!G239</f>
        <v>0</v>
      </c>
      <c r="I268" s="49">
        <f>Calculations!K239</f>
        <v>0</v>
      </c>
      <c r="J268" s="49">
        <f>Calculations!F239</f>
        <v>0</v>
      </c>
      <c r="K268" s="49">
        <f>Calculations!J239</f>
        <v>0</v>
      </c>
      <c r="L268" s="49">
        <f>Calculations!E239</f>
        <v>0.67877789325500004</v>
      </c>
      <c r="M268" s="49">
        <f>Calculations!I239</f>
        <v>5.4908420421857302</v>
      </c>
      <c r="N268" s="49">
        <f>Calculations!Q239</f>
        <v>0.86472320000000003</v>
      </c>
      <c r="O268" s="49">
        <f>Calculations!V239</f>
        <v>6.995010516097719</v>
      </c>
      <c r="P268" s="49">
        <f>Calculations!O239</f>
        <v>0.24181219999999998</v>
      </c>
      <c r="Q268" s="49">
        <f>Calculations!T239</f>
        <v>1.956092865232163</v>
      </c>
      <c r="R268" s="49">
        <f>Calculations!M239</f>
        <v>8.9539199999999999E-2</v>
      </c>
      <c r="S268" s="49">
        <f>Calculations!R239</f>
        <v>0.72430998220352694</v>
      </c>
      <c r="T268" s="27" t="s">
        <v>669</v>
      </c>
      <c r="U268" s="48" t="s">
        <v>694</v>
      </c>
      <c r="V268" s="27" t="s">
        <v>666</v>
      </c>
      <c r="W268" s="25" t="s">
        <v>673</v>
      </c>
      <c r="X268" s="34" t="s">
        <v>674</v>
      </c>
      <c r="Y268" s="34" t="s">
        <v>682</v>
      </c>
      <c r="Z268" s="34"/>
      <c r="AA268" s="13"/>
    </row>
    <row r="269" spans="2:27" ht="38.25" x14ac:dyDescent="0.2">
      <c r="B269" s="13" t="str">
        <f>Calculations!A240</f>
        <v>P239</v>
      </c>
      <c r="C269" s="13" t="str">
        <f>Calculations!B240</f>
        <v>Land to west of Southfield Lane</v>
      </c>
      <c r="D269" s="13" t="str">
        <f>Calculations!C240</f>
        <v>Environment</v>
      </c>
      <c r="E269" s="49">
        <f>Calculations!D240</f>
        <v>161.65</v>
      </c>
      <c r="F269" s="49">
        <f>Calculations!H240</f>
        <v>157.877863537682</v>
      </c>
      <c r="G269" s="49">
        <f>Calculations!L240</f>
        <v>97.666479144869783</v>
      </c>
      <c r="H269" s="49">
        <f>Calculations!G240</f>
        <v>0.96402162372800004</v>
      </c>
      <c r="I269" s="49">
        <f>Calculations!K240</f>
        <v>0.59636351607052274</v>
      </c>
      <c r="J269" s="49">
        <f>Calculations!F240</f>
        <v>0</v>
      </c>
      <c r="K269" s="49">
        <f>Calculations!J240</f>
        <v>0</v>
      </c>
      <c r="L269" s="49">
        <f>Calculations!E240</f>
        <v>2.8081148385899999</v>
      </c>
      <c r="M269" s="49">
        <f>Calculations!I240</f>
        <v>1.7371573390596966</v>
      </c>
      <c r="N269" s="49">
        <f>Calculations!Q240</f>
        <v>5.870768</v>
      </c>
      <c r="O269" s="49">
        <f>Calculations!V240</f>
        <v>3.6317772966285182</v>
      </c>
      <c r="P269" s="49">
        <f>Calculations!O240</f>
        <v>2.0862780000000001</v>
      </c>
      <c r="Q269" s="49">
        <f>Calculations!T240</f>
        <v>1.2906142901330033</v>
      </c>
      <c r="R269" s="49">
        <f>Calculations!M240</f>
        <v>1.18648</v>
      </c>
      <c r="S269" s="49">
        <f>Calculations!R240</f>
        <v>0.73398082276523346</v>
      </c>
      <c r="T269" s="27" t="s">
        <v>669</v>
      </c>
      <c r="U269" s="48" t="s">
        <v>691</v>
      </c>
      <c r="V269" s="27" t="s">
        <v>668</v>
      </c>
      <c r="W269" s="25" t="s">
        <v>676</v>
      </c>
      <c r="X269" s="34" t="s">
        <v>696</v>
      </c>
      <c r="Y269" s="34" t="s">
        <v>683</v>
      </c>
      <c r="Z269" s="34"/>
      <c r="AA269" s="13"/>
    </row>
    <row r="270" spans="2:27" ht="38.25" x14ac:dyDescent="0.2">
      <c r="B270" s="13" t="str">
        <f>Calculations!A241</f>
        <v>P240</v>
      </c>
      <c r="C270" s="13" t="str">
        <f>Calculations!B241</f>
        <v>Land at Brogden Lane</v>
      </c>
      <c r="D270" s="13" t="str">
        <f>Calculations!C241</f>
        <v>Residential</v>
      </c>
      <c r="E270" s="49">
        <f>Calculations!D241</f>
        <v>1.9104099999999999</v>
      </c>
      <c r="F270" s="49">
        <f>Calculations!H241</f>
        <v>1.8564942973401</v>
      </c>
      <c r="G270" s="49">
        <f>Calculations!L241</f>
        <v>97.177794156233475</v>
      </c>
      <c r="H270" s="49">
        <f>Calculations!G241</f>
        <v>0</v>
      </c>
      <c r="I270" s="49">
        <f>Calculations!K241</f>
        <v>0</v>
      </c>
      <c r="J270" s="49">
        <f>Calculations!F241</f>
        <v>0</v>
      </c>
      <c r="K270" s="49">
        <f>Calculations!J241</f>
        <v>0</v>
      </c>
      <c r="L270" s="49">
        <f>Calculations!E241</f>
        <v>5.3915702659899999E-2</v>
      </c>
      <c r="M270" s="49">
        <f>Calculations!I241</f>
        <v>2.8222058437665214</v>
      </c>
      <c r="N270" s="49">
        <f>Calculations!Q241</f>
        <v>0.91034899999999996</v>
      </c>
      <c r="O270" s="49">
        <f>Calculations!V241</f>
        <v>47.65202234075408</v>
      </c>
      <c r="P270" s="49">
        <f>Calculations!O241</f>
        <v>0.71974099999999996</v>
      </c>
      <c r="Q270" s="49">
        <f>Calculations!T241</f>
        <v>37.674687632497736</v>
      </c>
      <c r="R270" s="49">
        <f>Calculations!M241</f>
        <v>0.58704000000000001</v>
      </c>
      <c r="S270" s="49">
        <f>Calculations!R241</f>
        <v>30.7284823676593</v>
      </c>
      <c r="T270" s="27" t="s">
        <v>51</v>
      </c>
      <c r="U270" s="48" t="s">
        <v>694</v>
      </c>
      <c r="V270" s="27" t="s">
        <v>666</v>
      </c>
      <c r="W270" s="25" t="s">
        <v>670</v>
      </c>
      <c r="X270" s="34" t="s">
        <v>675</v>
      </c>
      <c r="Y270" s="34" t="s">
        <v>700</v>
      </c>
      <c r="Z270" s="34"/>
      <c r="AA270" s="13"/>
    </row>
    <row r="271" spans="2:27" x14ac:dyDescent="0.2">
      <c r="B271" s="13" t="str">
        <f>Calculations!A242</f>
        <v>P241</v>
      </c>
      <c r="C271" s="13" t="str">
        <f>Calculations!B242</f>
        <v>Land north of Keighley Road</v>
      </c>
      <c r="D271" s="13" t="str">
        <f>Calculations!C242</f>
        <v>Residential</v>
      </c>
      <c r="E271" s="49">
        <f>Calculations!D242</f>
        <v>2.0900099999999999</v>
      </c>
      <c r="F271" s="49">
        <f>Calculations!H242</f>
        <v>2.0900099999999999</v>
      </c>
      <c r="G271" s="49">
        <f>Calculations!L242</f>
        <v>100</v>
      </c>
      <c r="H271" s="49">
        <f>Calculations!G242</f>
        <v>0</v>
      </c>
      <c r="I271" s="49">
        <f>Calculations!K242</f>
        <v>0</v>
      </c>
      <c r="J271" s="49">
        <f>Calculations!F242</f>
        <v>0</v>
      </c>
      <c r="K271" s="49">
        <f>Calculations!J242</f>
        <v>0</v>
      </c>
      <c r="L271" s="49">
        <f>Calculations!E242</f>
        <v>0</v>
      </c>
      <c r="M271" s="49">
        <f>Calculations!I242</f>
        <v>0</v>
      </c>
      <c r="N271" s="49">
        <f>Calculations!Q242</f>
        <v>3.8093966999999999E-2</v>
      </c>
      <c r="O271" s="49">
        <f>Calculations!V242</f>
        <v>1.8226691259850432</v>
      </c>
      <c r="P271" s="49">
        <f>Calculations!O242</f>
        <v>3.9536699999999998E-4</v>
      </c>
      <c r="Q271" s="49">
        <f>Calculations!T242</f>
        <v>1.8916990827795084E-2</v>
      </c>
      <c r="R271" s="49">
        <f>Calculations!M242</f>
        <v>0</v>
      </c>
      <c r="S271" s="49">
        <f>Calculations!R242</f>
        <v>0</v>
      </c>
      <c r="T271" s="27" t="s">
        <v>669</v>
      </c>
      <c r="U271" s="27" t="s">
        <v>692</v>
      </c>
      <c r="V271" s="27" t="s">
        <v>666</v>
      </c>
      <c r="W271" s="25" t="s">
        <v>676</v>
      </c>
      <c r="X271" s="34" t="s">
        <v>677</v>
      </c>
      <c r="Y271" s="34" t="s">
        <v>683</v>
      </c>
      <c r="Z271" s="34"/>
      <c r="AA271" s="13"/>
    </row>
    <row r="272" spans="2:27" ht="25.5" x14ac:dyDescent="0.2">
      <c r="B272" s="13" t="str">
        <f>Calculations!A243</f>
        <v>P242</v>
      </c>
      <c r="C272" s="13" t="str">
        <f>Calculations!B243</f>
        <v>Chapel Gate Meadows</v>
      </c>
      <c r="D272" s="13" t="str">
        <f>Calculations!C243</f>
        <v>Residential</v>
      </c>
      <c r="E272" s="49">
        <f>Calculations!D243</f>
        <v>3.8137799999999999</v>
      </c>
      <c r="F272" s="49">
        <f>Calculations!H243</f>
        <v>3.8137799999999999</v>
      </c>
      <c r="G272" s="49">
        <f>Calculations!L243</f>
        <v>100</v>
      </c>
      <c r="H272" s="49">
        <f>Calculations!G243</f>
        <v>0</v>
      </c>
      <c r="I272" s="49">
        <f>Calculations!K243</f>
        <v>0</v>
      </c>
      <c r="J272" s="49">
        <f>Calculations!F243</f>
        <v>0</v>
      </c>
      <c r="K272" s="49">
        <f>Calculations!J243</f>
        <v>0</v>
      </c>
      <c r="L272" s="49">
        <f>Calculations!E243</f>
        <v>0</v>
      </c>
      <c r="M272" s="49">
        <f>Calculations!I243</f>
        <v>0</v>
      </c>
      <c r="N272" s="49">
        <f>Calculations!Q243</f>
        <v>0.1049848</v>
      </c>
      <c r="O272" s="49">
        <f>Calculations!V243</f>
        <v>2.75277546161551</v>
      </c>
      <c r="P272" s="49">
        <f>Calculations!O243</f>
        <v>2.30268E-2</v>
      </c>
      <c r="Q272" s="49">
        <f>Calculations!T243</f>
        <v>0.60377892799270017</v>
      </c>
      <c r="R272" s="49">
        <f>Calculations!M243</f>
        <v>0</v>
      </c>
      <c r="S272" s="49">
        <f>Calculations!R243</f>
        <v>0</v>
      </c>
      <c r="T272" s="27" t="s">
        <v>669</v>
      </c>
      <c r="U272" s="48" t="s">
        <v>694</v>
      </c>
      <c r="V272" s="27" t="s">
        <v>666</v>
      </c>
      <c r="W272" s="25" t="s">
        <v>676</v>
      </c>
      <c r="X272" s="34" t="s">
        <v>677</v>
      </c>
      <c r="Y272" s="34" t="s">
        <v>683</v>
      </c>
      <c r="Z272" s="34"/>
      <c r="AA272" s="13"/>
    </row>
    <row r="273" spans="2:27" ht="25.5" x14ac:dyDescent="0.2">
      <c r="B273" s="13" t="str">
        <f>Calculations!A244</f>
        <v>P243</v>
      </c>
      <c r="C273" s="13" t="str">
        <f>Calculations!B244</f>
        <v>Land at Cob Lane</v>
      </c>
      <c r="D273" s="13" t="str">
        <f>Calculations!C244</f>
        <v>Residential</v>
      </c>
      <c r="E273" s="49">
        <f>Calculations!D244</f>
        <v>1.1036900000000001</v>
      </c>
      <c r="F273" s="49">
        <f>Calculations!H244</f>
        <v>0.99941321838600006</v>
      </c>
      <c r="G273" s="49">
        <f>Calculations!L244</f>
        <v>90.551986371716694</v>
      </c>
      <c r="H273" s="49">
        <f>Calculations!G244</f>
        <v>0</v>
      </c>
      <c r="I273" s="49">
        <f>Calculations!K244</f>
        <v>0</v>
      </c>
      <c r="J273" s="49">
        <f>Calculations!F244</f>
        <v>0</v>
      </c>
      <c r="K273" s="49">
        <f>Calculations!J244</f>
        <v>0</v>
      </c>
      <c r="L273" s="49">
        <f>Calculations!E244</f>
        <v>0.104276781614</v>
      </c>
      <c r="M273" s="49">
        <f>Calculations!I244</f>
        <v>9.448013628283304</v>
      </c>
      <c r="N273" s="49">
        <f>Calculations!Q244</f>
        <v>5.7530300000000006E-2</v>
      </c>
      <c r="O273" s="49">
        <f>Calculations!V244</f>
        <v>5.2125415651133924</v>
      </c>
      <c r="P273" s="49">
        <f>Calculations!O244</f>
        <v>2.0793900000000001E-2</v>
      </c>
      <c r="Q273" s="49">
        <f>Calculations!T244</f>
        <v>1.8840344661997479</v>
      </c>
      <c r="R273" s="49">
        <f>Calculations!M244</f>
        <v>0</v>
      </c>
      <c r="S273" s="49">
        <f>Calculations!R244</f>
        <v>0</v>
      </c>
      <c r="T273" s="27" t="s">
        <v>669</v>
      </c>
      <c r="U273" s="48" t="s">
        <v>694</v>
      </c>
      <c r="V273" s="27" t="s">
        <v>666</v>
      </c>
      <c r="W273" s="25" t="s">
        <v>673</v>
      </c>
      <c r="X273" s="34" t="s">
        <v>674</v>
      </c>
      <c r="Y273" s="34" t="s">
        <v>682</v>
      </c>
      <c r="Z273" s="34"/>
      <c r="AA273" s="13"/>
    </row>
    <row r="274" spans="2:27" x14ac:dyDescent="0.2">
      <c r="B274" s="13" t="str">
        <f>Calculations!A245</f>
        <v>P244</v>
      </c>
      <c r="C274" s="13" t="str">
        <f>Calculations!B245</f>
        <v>Former James Nelson Sports Ground</v>
      </c>
      <c r="D274" s="13" t="str">
        <f>Calculations!C245</f>
        <v>Residential</v>
      </c>
      <c r="E274" s="49">
        <f>Calculations!D245</f>
        <v>2.7211799999999999</v>
      </c>
      <c r="F274" s="49">
        <f>Calculations!H245</f>
        <v>2.7211799999999999</v>
      </c>
      <c r="G274" s="49">
        <f>Calculations!L245</f>
        <v>100</v>
      </c>
      <c r="H274" s="49">
        <f>Calculations!G245</f>
        <v>0</v>
      </c>
      <c r="I274" s="49">
        <f>Calculations!K245</f>
        <v>0</v>
      </c>
      <c r="J274" s="49">
        <f>Calculations!F245</f>
        <v>0</v>
      </c>
      <c r="K274" s="49">
        <f>Calculations!J245</f>
        <v>0</v>
      </c>
      <c r="L274" s="49">
        <f>Calculations!E245</f>
        <v>0</v>
      </c>
      <c r="M274" s="49">
        <f>Calculations!I245</f>
        <v>0</v>
      </c>
      <c r="N274" s="49">
        <f>Calculations!Q245</f>
        <v>0</v>
      </c>
      <c r="O274" s="49">
        <f>Calculations!V245</f>
        <v>0</v>
      </c>
      <c r="P274" s="49">
        <f>Calculations!O245</f>
        <v>0</v>
      </c>
      <c r="Q274" s="49">
        <f>Calculations!T245</f>
        <v>0</v>
      </c>
      <c r="R274" s="49">
        <f>Calculations!M245</f>
        <v>0</v>
      </c>
      <c r="S274" s="49">
        <f>Calculations!R245</f>
        <v>0</v>
      </c>
      <c r="T274" s="27" t="s">
        <v>669</v>
      </c>
      <c r="U274" s="27" t="s">
        <v>692</v>
      </c>
      <c r="V274" s="27" t="s">
        <v>666</v>
      </c>
      <c r="W274" s="25" t="s">
        <v>678</v>
      </c>
      <c r="X274" s="34" t="s">
        <v>679</v>
      </c>
      <c r="Y274" s="34" t="s">
        <v>684</v>
      </c>
      <c r="Z274" s="34"/>
      <c r="AA274" s="13"/>
    </row>
    <row r="275" spans="2:27" ht="38.25" x14ac:dyDescent="0.2">
      <c r="B275" s="13" t="str">
        <f>Calculations!A246</f>
        <v>P245</v>
      </c>
      <c r="C275" s="13" t="str">
        <f>Calculations!B246</f>
        <v>Greenfield Road</v>
      </c>
      <c r="D275" s="13" t="str">
        <f>Calculations!C246</f>
        <v>Employment</v>
      </c>
      <c r="E275" s="49">
        <f>Calculations!D246</f>
        <v>7.6055000000000001</v>
      </c>
      <c r="F275" s="49">
        <f>Calculations!H246</f>
        <v>1.3012265905900007</v>
      </c>
      <c r="G275" s="49">
        <f>Calculations!L246</f>
        <v>17.109020979422795</v>
      </c>
      <c r="H275" s="49">
        <f>Calculations!G246</f>
        <v>2.4159488908400002</v>
      </c>
      <c r="I275" s="49">
        <f>Calculations!K246</f>
        <v>31.765812778121099</v>
      </c>
      <c r="J275" s="49">
        <f>Calculations!F246</f>
        <v>2.0119922845799998</v>
      </c>
      <c r="K275" s="49">
        <f>Calculations!J246</f>
        <v>26.454438032739464</v>
      </c>
      <c r="L275" s="49">
        <f>Calculations!E246</f>
        <v>1.8763322339899999</v>
      </c>
      <c r="M275" s="49">
        <f>Calculations!I246</f>
        <v>24.67072820971665</v>
      </c>
      <c r="N275" s="49">
        <f>Calculations!Q246</f>
        <v>2.7455740000000004</v>
      </c>
      <c r="O275" s="49">
        <f>Calculations!V246</f>
        <v>36.099848793636191</v>
      </c>
      <c r="P275" s="49">
        <f>Calculations!O246</f>
        <v>1.2077040000000001</v>
      </c>
      <c r="Q275" s="49">
        <f>Calculations!T246</f>
        <v>15.879350470054568</v>
      </c>
      <c r="R275" s="49">
        <f>Calculations!M246</f>
        <v>0.78279799999999999</v>
      </c>
      <c r="S275" s="49">
        <f>Calculations!R246</f>
        <v>10.292525146275722</v>
      </c>
      <c r="T275" s="27" t="s">
        <v>51</v>
      </c>
      <c r="U275" s="48" t="s">
        <v>691</v>
      </c>
      <c r="V275" s="27" t="s">
        <v>667</v>
      </c>
      <c r="W275" s="25" t="s">
        <v>670</v>
      </c>
      <c r="X275" s="34" t="s">
        <v>675</v>
      </c>
      <c r="Y275" s="34" t="s">
        <v>700</v>
      </c>
      <c r="Z275" s="34"/>
      <c r="AA275" s="13"/>
    </row>
    <row r="276" spans="2:27" ht="38.25" x14ac:dyDescent="0.2">
      <c r="B276" s="13" t="str">
        <f>Calculations!A247</f>
        <v>P246</v>
      </c>
      <c r="C276" s="13" t="str">
        <f>Calculations!B247</f>
        <v>Hallam Road</v>
      </c>
      <c r="D276" s="13" t="str">
        <f>Calculations!C247</f>
        <v>Employment</v>
      </c>
      <c r="E276" s="49">
        <f>Calculations!D247</f>
        <v>12.779400000000001</v>
      </c>
      <c r="F276" s="49">
        <f>Calculations!H247</f>
        <v>9.1119948170900003</v>
      </c>
      <c r="G276" s="49">
        <f>Calculations!L247</f>
        <v>71.302211505156734</v>
      </c>
      <c r="H276" s="49">
        <f>Calculations!G247</f>
        <v>1.0526450214900001</v>
      </c>
      <c r="I276" s="49">
        <f>Calculations!K247</f>
        <v>8.2370457258556744</v>
      </c>
      <c r="J276" s="49">
        <f>Calculations!F247</f>
        <v>2.61476016142</v>
      </c>
      <c r="K276" s="49">
        <f>Calculations!J247</f>
        <v>20.46074276898759</v>
      </c>
      <c r="L276" s="49">
        <f>Calculations!E247</f>
        <v>0</v>
      </c>
      <c r="M276" s="49">
        <f>Calculations!I247</f>
        <v>0</v>
      </c>
      <c r="N276" s="49">
        <f>Calculations!Q247</f>
        <v>4.74559</v>
      </c>
      <c r="O276" s="49">
        <f>Calculations!V247</f>
        <v>37.134685509491838</v>
      </c>
      <c r="P276" s="49">
        <f>Calculations!O247</f>
        <v>2.54359</v>
      </c>
      <c r="Q276" s="49">
        <f>Calculations!T247</f>
        <v>19.903829600763729</v>
      </c>
      <c r="R276" s="49">
        <f>Calculations!M247</f>
        <v>1.42496</v>
      </c>
      <c r="S276" s="49">
        <f>Calculations!R247</f>
        <v>11.150445247820711</v>
      </c>
      <c r="T276" s="27" t="s">
        <v>51</v>
      </c>
      <c r="U276" s="48" t="s">
        <v>691</v>
      </c>
      <c r="V276" s="27" t="s">
        <v>667</v>
      </c>
      <c r="W276" s="25" t="s">
        <v>670</v>
      </c>
      <c r="X276" s="34" t="s">
        <v>675</v>
      </c>
      <c r="Y276" s="34" t="s">
        <v>700</v>
      </c>
      <c r="Z276" s="34"/>
      <c r="AA276" s="13"/>
    </row>
    <row r="277" spans="2:27" ht="25.5" x14ac:dyDescent="0.2">
      <c r="B277" s="13" t="str">
        <f>Calculations!A248</f>
        <v>P247</v>
      </c>
      <c r="C277" s="13" t="str">
        <f>Calculations!B248</f>
        <v>Long Ing, Crow Nest and Bankfield</v>
      </c>
      <c r="D277" s="13" t="str">
        <f>Calculations!C248</f>
        <v>Employment</v>
      </c>
      <c r="E277" s="49">
        <f>Calculations!D248</f>
        <v>31.1738</v>
      </c>
      <c r="F277" s="49">
        <f>Calculations!H248</f>
        <v>30.736719306761699</v>
      </c>
      <c r="G277" s="49">
        <f>Calculations!L248</f>
        <v>98.597922956975722</v>
      </c>
      <c r="H277" s="49">
        <f>Calculations!G248</f>
        <v>0.228235672147</v>
      </c>
      <c r="I277" s="49">
        <f>Calculations!K248</f>
        <v>0.73213939958234153</v>
      </c>
      <c r="J277" s="49">
        <f>Calculations!F248</f>
        <v>4.2227818265299998E-2</v>
      </c>
      <c r="K277" s="49">
        <f>Calculations!J248</f>
        <v>0.13545932246084852</v>
      </c>
      <c r="L277" s="49">
        <f>Calculations!E248</f>
        <v>0.16661720282600001</v>
      </c>
      <c r="M277" s="49">
        <f>Calculations!I248</f>
        <v>0.53447832098108028</v>
      </c>
      <c r="N277" s="49">
        <f>Calculations!Q248</f>
        <v>5.7101600000000001</v>
      </c>
      <c r="O277" s="49">
        <f>Calculations!V248</f>
        <v>18.317176603429804</v>
      </c>
      <c r="P277" s="49">
        <f>Calculations!O248</f>
        <v>3.0085800000000003</v>
      </c>
      <c r="Q277" s="49">
        <f>Calculations!T248</f>
        <v>9.6509889715081254</v>
      </c>
      <c r="R277" s="49">
        <f>Calculations!M248</f>
        <v>1.77214</v>
      </c>
      <c r="S277" s="49">
        <f>Calculations!R248</f>
        <v>5.6847095958785907</v>
      </c>
      <c r="T277" s="27" t="s">
        <v>669</v>
      </c>
      <c r="U277" s="48" t="s">
        <v>694</v>
      </c>
      <c r="V277" s="27" t="s">
        <v>667</v>
      </c>
      <c r="W277" s="25" t="s">
        <v>673</v>
      </c>
      <c r="X277" s="34" t="s">
        <v>674</v>
      </c>
      <c r="Y277" s="34" t="s">
        <v>682</v>
      </c>
      <c r="Z277" s="34"/>
      <c r="AA277" s="13"/>
    </row>
    <row r="278" spans="2:27" ht="25.5" x14ac:dyDescent="0.2">
      <c r="B278" s="13" t="str">
        <f>Calculations!A249</f>
        <v>P248</v>
      </c>
      <c r="C278" s="13" t="str">
        <f>Calculations!B249</f>
        <v>Lomeshaye Industrial Estate</v>
      </c>
      <c r="D278" s="13" t="str">
        <f>Calculations!C249</f>
        <v>Employment</v>
      </c>
      <c r="E278" s="49">
        <f>Calculations!D249</f>
        <v>56.109499999999997</v>
      </c>
      <c r="F278" s="49">
        <f>Calculations!H249</f>
        <v>38.702317610500003</v>
      </c>
      <c r="G278" s="49">
        <f>Calculations!L249</f>
        <v>68.976407935376372</v>
      </c>
      <c r="H278" s="49">
        <f>Calculations!G249</f>
        <v>10.072995112999999</v>
      </c>
      <c r="I278" s="49">
        <f>Calculations!K249</f>
        <v>17.95238794321817</v>
      </c>
      <c r="J278" s="49">
        <f>Calculations!F249</f>
        <v>3.4758226668000001</v>
      </c>
      <c r="K278" s="49">
        <f>Calculations!J249</f>
        <v>6.1947133137882178</v>
      </c>
      <c r="L278" s="49">
        <f>Calculations!E249</f>
        <v>3.8583646097000002</v>
      </c>
      <c r="M278" s="49">
        <f>Calculations!I249</f>
        <v>6.8764908076172482</v>
      </c>
      <c r="N278" s="49">
        <f>Calculations!Q249</f>
        <v>8.080919999999999</v>
      </c>
      <c r="O278" s="49">
        <f>Calculations!V249</f>
        <v>14.402053128258139</v>
      </c>
      <c r="P278" s="49">
        <f>Calculations!O249</f>
        <v>3.0053900000000002</v>
      </c>
      <c r="Q278" s="49">
        <f>Calculations!T249</f>
        <v>5.3562943886507641</v>
      </c>
      <c r="R278" s="49">
        <f>Calculations!M249</f>
        <v>1.63052</v>
      </c>
      <c r="S278" s="49">
        <f>Calculations!R249</f>
        <v>2.9059606661973465</v>
      </c>
      <c r="T278" s="27" t="s">
        <v>669</v>
      </c>
      <c r="U278" s="48" t="s">
        <v>691</v>
      </c>
      <c r="V278" s="27" t="s">
        <v>667</v>
      </c>
      <c r="W278" s="25" t="s">
        <v>673</v>
      </c>
      <c r="X278" s="34" t="s">
        <v>674</v>
      </c>
      <c r="Y278" s="34" t="s">
        <v>682</v>
      </c>
      <c r="Z278" s="34"/>
      <c r="AA278" s="13"/>
    </row>
    <row r="279" spans="2:27" ht="38.25" x14ac:dyDescent="0.2">
      <c r="B279" s="13" t="str">
        <f>Calculations!A250</f>
        <v>P249</v>
      </c>
      <c r="C279" s="13" t="str">
        <f>Calculations!B250</f>
        <v>Valley Mills</v>
      </c>
      <c r="D279" s="13" t="str">
        <f>Calculations!C250</f>
        <v>Employment</v>
      </c>
      <c r="E279" s="49">
        <f>Calculations!D250</f>
        <v>12.124700000000001</v>
      </c>
      <c r="F279" s="49">
        <f>Calculations!H250</f>
        <v>3.222581382576001</v>
      </c>
      <c r="G279" s="49">
        <f>Calculations!L250</f>
        <v>26.57864840017486</v>
      </c>
      <c r="H279" s="49">
        <f>Calculations!G250</f>
        <v>7.5969444388799996</v>
      </c>
      <c r="I279" s="49">
        <f>Calculations!K250</f>
        <v>62.656762137454933</v>
      </c>
      <c r="J279" s="49">
        <f>Calculations!F250</f>
        <v>1.13675073921</v>
      </c>
      <c r="K279" s="49">
        <f>Calculations!J250</f>
        <v>9.3754957995661741</v>
      </c>
      <c r="L279" s="49">
        <f>Calculations!E250</f>
        <v>0.168423439334</v>
      </c>
      <c r="M279" s="49">
        <f>Calculations!I250</f>
        <v>1.389093662804028</v>
      </c>
      <c r="N279" s="49">
        <f>Calculations!Q250</f>
        <v>6.5730229999999992</v>
      </c>
      <c r="O279" s="49">
        <f>Calculations!V250</f>
        <v>54.211840292955692</v>
      </c>
      <c r="P279" s="49">
        <f>Calculations!O250</f>
        <v>4.1386029999999998</v>
      </c>
      <c r="Q279" s="49">
        <f>Calculations!T250</f>
        <v>34.133652791409268</v>
      </c>
      <c r="R279" s="49">
        <f>Calculations!M250</f>
        <v>3.18465</v>
      </c>
      <c r="S279" s="49">
        <f>Calculations!R250</f>
        <v>26.265804514750879</v>
      </c>
      <c r="T279" s="27" t="s">
        <v>51</v>
      </c>
      <c r="U279" s="48" t="s">
        <v>691</v>
      </c>
      <c r="V279" s="27" t="s">
        <v>667</v>
      </c>
      <c r="W279" s="25" t="s">
        <v>670</v>
      </c>
      <c r="X279" s="34" t="s">
        <v>675</v>
      </c>
      <c r="Y279" s="34" t="s">
        <v>700</v>
      </c>
      <c r="Z279" s="34"/>
      <c r="AA279" s="13"/>
    </row>
    <row r="280" spans="2:27" ht="25.5" x14ac:dyDescent="0.2">
      <c r="B280" s="13" t="str">
        <f>Calculations!A251</f>
        <v>P250</v>
      </c>
      <c r="C280" s="13" t="str">
        <f>Calculations!B251</f>
        <v>West Craven Business Park</v>
      </c>
      <c r="D280" s="13" t="str">
        <f>Calculations!C251</f>
        <v>Employment</v>
      </c>
      <c r="E280" s="49">
        <f>Calculations!D251</f>
        <v>13.122299999999999</v>
      </c>
      <c r="F280" s="49">
        <f>Calculations!H251</f>
        <v>11.327098747393</v>
      </c>
      <c r="G280" s="49">
        <f>Calculations!L251</f>
        <v>86.319461888487552</v>
      </c>
      <c r="H280" s="49">
        <f>Calculations!G251</f>
        <v>0.14618898737300001</v>
      </c>
      <c r="I280" s="49">
        <f>Calculations!K251</f>
        <v>1.1140500321818585</v>
      </c>
      <c r="J280" s="49">
        <f>Calculations!F251</f>
        <v>1.04487578061</v>
      </c>
      <c r="K280" s="49">
        <f>Calculations!J251</f>
        <v>7.9625963482773603</v>
      </c>
      <c r="L280" s="49">
        <f>Calculations!E251</f>
        <v>0.60413648462400005</v>
      </c>
      <c r="M280" s="49">
        <f>Calculations!I251</f>
        <v>4.6038917310532463</v>
      </c>
      <c r="N280" s="49">
        <f>Calculations!Q251</f>
        <v>3.1453820000000001</v>
      </c>
      <c r="O280" s="49">
        <f>Calculations!V251</f>
        <v>23.969746157304744</v>
      </c>
      <c r="P280" s="49">
        <f>Calculations!O251</f>
        <v>1.2856620000000001</v>
      </c>
      <c r="Q280" s="49">
        <f>Calculations!T251</f>
        <v>9.7975354930157081</v>
      </c>
      <c r="R280" s="49">
        <f>Calculations!M251</f>
        <v>1.01187</v>
      </c>
      <c r="S280" s="49">
        <f>Calculations!R251</f>
        <v>7.7110719919526307</v>
      </c>
      <c r="T280" s="27" t="s">
        <v>669</v>
      </c>
      <c r="U280" s="48" t="s">
        <v>691</v>
      </c>
      <c r="V280" s="27" t="s">
        <v>667</v>
      </c>
      <c r="W280" s="25" t="s">
        <v>673</v>
      </c>
      <c r="X280" s="34" t="s">
        <v>674</v>
      </c>
      <c r="Y280" s="34" t="s">
        <v>682</v>
      </c>
      <c r="Z280" s="34"/>
      <c r="AA280" s="13"/>
    </row>
    <row r="281" spans="2:27" ht="38.25" x14ac:dyDescent="0.2">
      <c r="B281" s="13" t="str">
        <f>Calculations!A252</f>
        <v>P251</v>
      </c>
      <c r="C281" s="13" t="str">
        <f>Calculations!B252</f>
        <v>Whitewalls Industrial Estate</v>
      </c>
      <c r="D281" s="13" t="str">
        <f>Calculations!C252</f>
        <v>Employment</v>
      </c>
      <c r="E281" s="49">
        <f>Calculations!D252</f>
        <v>27.426600000000001</v>
      </c>
      <c r="F281" s="49">
        <f>Calculations!H252</f>
        <v>21.784657131583003</v>
      </c>
      <c r="G281" s="49">
        <f>Calculations!L252</f>
        <v>79.428938080487569</v>
      </c>
      <c r="H281" s="49">
        <f>Calculations!G252</f>
        <v>4.6121180914300002</v>
      </c>
      <c r="I281" s="49">
        <f>Calculations!K252</f>
        <v>16.816222541000343</v>
      </c>
      <c r="J281" s="49">
        <f>Calculations!F252</f>
        <v>0.39535372235299998</v>
      </c>
      <c r="K281" s="49">
        <f>Calculations!J252</f>
        <v>1.4414973870366723</v>
      </c>
      <c r="L281" s="49">
        <f>Calculations!E252</f>
        <v>0.634471054634</v>
      </c>
      <c r="M281" s="49">
        <f>Calculations!I252</f>
        <v>2.3133419914754287</v>
      </c>
      <c r="N281" s="49">
        <f>Calculations!Q252</f>
        <v>6.7287999999999997</v>
      </c>
      <c r="O281" s="49">
        <f>Calculations!V252</f>
        <v>24.53384670356515</v>
      </c>
      <c r="P281" s="49">
        <f>Calculations!O252</f>
        <v>2.8202600000000002</v>
      </c>
      <c r="Q281" s="49">
        <f>Calculations!T252</f>
        <v>10.282937002763742</v>
      </c>
      <c r="R281" s="49">
        <f>Calculations!M252</f>
        <v>1.4235599999999999</v>
      </c>
      <c r="S281" s="49">
        <f>Calculations!R252</f>
        <v>5.1904355625560585</v>
      </c>
      <c r="T281" s="27" t="s">
        <v>51</v>
      </c>
      <c r="U281" s="48" t="s">
        <v>691</v>
      </c>
      <c r="V281" s="27" t="s">
        <v>667</v>
      </c>
      <c r="W281" s="25" t="s">
        <v>670</v>
      </c>
      <c r="X281" s="34" t="s">
        <v>675</v>
      </c>
      <c r="Y281" s="34" t="s">
        <v>700</v>
      </c>
      <c r="Z281" s="34"/>
      <c r="AA281" s="13"/>
    </row>
    <row r="282" spans="2:27" x14ac:dyDescent="0.2">
      <c r="B282" s="13" t="str">
        <f>Calculations!A253</f>
        <v>P256</v>
      </c>
      <c r="C282" s="13" t="str">
        <f>Calculations!B253</f>
        <v>Land at Cooper Street</v>
      </c>
      <c r="D282" s="13" t="str">
        <f>Calculations!C253</f>
        <v>Residential</v>
      </c>
      <c r="E282" s="49">
        <f>Calculations!D253</f>
        <v>9.1930100000000001E-2</v>
      </c>
      <c r="F282" s="49">
        <f>Calculations!H253</f>
        <v>9.1930100000000001E-2</v>
      </c>
      <c r="G282" s="49">
        <f>Calculations!L253</f>
        <v>100</v>
      </c>
      <c r="H282" s="49">
        <f>Calculations!G253</f>
        <v>0</v>
      </c>
      <c r="I282" s="49">
        <f>Calculations!K253</f>
        <v>0</v>
      </c>
      <c r="J282" s="49">
        <f>Calculations!F253</f>
        <v>0</v>
      </c>
      <c r="K282" s="49">
        <f>Calculations!J253</f>
        <v>0</v>
      </c>
      <c r="L282" s="49">
        <f>Calculations!E253</f>
        <v>0</v>
      </c>
      <c r="M282" s="49">
        <f>Calculations!I253</f>
        <v>0</v>
      </c>
      <c r="N282" s="49">
        <f>Calculations!Q253</f>
        <v>0</v>
      </c>
      <c r="O282" s="49">
        <f>Calculations!V253</f>
        <v>0</v>
      </c>
      <c r="P282" s="49">
        <f>Calculations!O253</f>
        <v>0</v>
      </c>
      <c r="Q282" s="49">
        <f>Calculations!T253</f>
        <v>0</v>
      </c>
      <c r="R282" s="49">
        <f>Calculations!M253</f>
        <v>0</v>
      </c>
      <c r="S282" s="49">
        <f>Calculations!R253</f>
        <v>0</v>
      </c>
      <c r="T282" s="27" t="s">
        <v>669</v>
      </c>
      <c r="U282" s="27" t="s">
        <v>692</v>
      </c>
      <c r="V282" s="27" t="s">
        <v>666</v>
      </c>
      <c r="W282" s="25" t="s">
        <v>678</v>
      </c>
      <c r="X282" s="34" t="s">
        <v>679</v>
      </c>
      <c r="Y282" s="34" t="s">
        <v>684</v>
      </c>
      <c r="Z282" s="34"/>
      <c r="AA282" s="13"/>
    </row>
    <row r="283" spans="2:27" ht="38.25" x14ac:dyDescent="0.2">
      <c r="B283" s="13" t="str">
        <f>Calculations!A254</f>
        <v>P257</v>
      </c>
      <c r="C283" s="13" t="str">
        <f>Calculations!B254</f>
        <v>Land at Giles Street</v>
      </c>
      <c r="D283" s="13" t="str">
        <f>Calculations!C254</f>
        <v>Residential</v>
      </c>
      <c r="E283" s="49">
        <f>Calculations!D254</f>
        <v>0.83337700000000003</v>
      </c>
      <c r="F283" s="49">
        <f>Calculations!H254</f>
        <v>0.52938686244650002</v>
      </c>
      <c r="G283" s="49">
        <f>Calculations!L254</f>
        <v>63.523094883408106</v>
      </c>
      <c r="H283" s="49">
        <f>Calculations!G254</f>
        <v>5.2935936966500001E-2</v>
      </c>
      <c r="I283" s="49">
        <f>Calculations!K254</f>
        <v>6.3519795922493651</v>
      </c>
      <c r="J283" s="49">
        <f>Calculations!F254</f>
        <v>0.25105420058700001</v>
      </c>
      <c r="K283" s="49">
        <f>Calculations!J254</f>
        <v>30.124925524342522</v>
      </c>
      <c r="L283" s="49">
        <f>Calculations!E254</f>
        <v>0</v>
      </c>
      <c r="M283" s="49">
        <f>Calculations!I254</f>
        <v>0</v>
      </c>
      <c r="N283" s="49">
        <f>Calculations!Q254</f>
        <v>0.30786380000000002</v>
      </c>
      <c r="O283" s="49">
        <f>Calculations!V254</f>
        <v>36.941720253858698</v>
      </c>
      <c r="P283" s="49">
        <f>Calculations!O254</f>
        <v>0.14672679999999999</v>
      </c>
      <c r="Q283" s="49">
        <f>Calculations!T254</f>
        <v>17.606293430224255</v>
      </c>
      <c r="R283" s="49">
        <f>Calculations!M254</f>
        <v>2.8383800000000001E-2</v>
      </c>
      <c r="S283" s="49">
        <f>Calculations!R254</f>
        <v>3.405877532017322</v>
      </c>
      <c r="T283" s="27" t="s">
        <v>51</v>
      </c>
      <c r="U283" s="48" t="s">
        <v>691</v>
      </c>
      <c r="V283" s="27" t="s">
        <v>666</v>
      </c>
      <c r="W283" s="25" t="s">
        <v>670</v>
      </c>
      <c r="X283" s="34" t="s">
        <v>675</v>
      </c>
      <c r="Y283" s="34" t="s">
        <v>700</v>
      </c>
      <c r="Z283" s="34"/>
      <c r="AA283" s="13"/>
    </row>
    <row r="284" spans="2:27" ht="38.25" x14ac:dyDescent="0.2">
      <c r="B284" s="13" t="str">
        <f>Calculations!A255</f>
        <v>P258</v>
      </c>
      <c r="C284" s="13" t="str">
        <f>Calculations!B255</f>
        <v>Land bound by Bankhouse Road, Fleet Stree</v>
      </c>
      <c r="D284" s="13" t="str">
        <f>Calculations!C255</f>
        <v>Open Space</v>
      </c>
      <c r="E284" s="49">
        <f>Calculations!D255</f>
        <v>1.09243</v>
      </c>
      <c r="F284" s="49">
        <f>Calculations!H255</f>
        <v>0.57903592940210002</v>
      </c>
      <c r="G284" s="49">
        <f>Calculations!L255</f>
        <v>53.004396565647227</v>
      </c>
      <c r="H284" s="49">
        <f>Calculations!G255</f>
        <v>0.13296144512800001</v>
      </c>
      <c r="I284" s="49">
        <f>Calculations!K255</f>
        <v>12.171163839147589</v>
      </c>
      <c r="J284" s="49">
        <f>Calculations!F255</f>
        <v>0.33766147542699998</v>
      </c>
      <c r="K284" s="49">
        <f>Calculations!J255</f>
        <v>30.909209324807996</v>
      </c>
      <c r="L284" s="49">
        <f>Calculations!E255</f>
        <v>4.2771150042899997E-2</v>
      </c>
      <c r="M284" s="49">
        <f>Calculations!I255</f>
        <v>3.9152302703971875</v>
      </c>
      <c r="N284" s="49">
        <f>Calculations!Q255</f>
        <v>0.30620639999999999</v>
      </c>
      <c r="O284" s="49">
        <f>Calculations!V255</f>
        <v>28.029841728989503</v>
      </c>
      <c r="P284" s="49">
        <f>Calculations!O255</f>
        <v>0.15097939999999999</v>
      </c>
      <c r="Q284" s="49">
        <f>Calculations!T255</f>
        <v>13.820510238642292</v>
      </c>
      <c r="R284" s="49">
        <f>Calculations!M255</f>
        <v>5.4467099999999997E-2</v>
      </c>
      <c r="S284" s="49">
        <f>Calculations!R255</f>
        <v>4.9858663713006779</v>
      </c>
      <c r="T284" s="27" t="s">
        <v>51</v>
      </c>
      <c r="U284" s="48" t="s">
        <v>691</v>
      </c>
      <c r="V284" s="27" t="s">
        <v>668</v>
      </c>
      <c r="W284" s="25" t="s">
        <v>676</v>
      </c>
      <c r="X284" s="34" t="s">
        <v>696</v>
      </c>
      <c r="Y284" s="34" t="s">
        <v>683</v>
      </c>
      <c r="Z284" s="34"/>
      <c r="AA284" s="13"/>
    </row>
    <row r="285" spans="2:27" x14ac:dyDescent="0.2">
      <c r="B285" s="13" t="str">
        <f>Calculations!A256</f>
        <v>P259</v>
      </c>
      <c r="C285" s="13" t="str">
        <f>Calculations!B256</f>
        <v>Land at Cragg Farm</v>
      </c>
      <c r="D285" s="13" t="str">
        <f>Calculations!C256</f>
        <v>Residential</v>
      </c>
      <c r="E285" s="49">
        <f>Calculations!D256</f>
        <v>1.76031</v>
      </c>
      <c r="F285" s="49">
        <f>Calculations!H256</f>
        <v>1.76031</v>
      </c>
      <c r="G285" s="49">
        <f>Calculations!L256</f>
        <v>100</v>
      </c>
      <c r="H285" s="49">
        <f>Calculations!G256</f>
        <v>0</v>
      </c>
      <c r="I285" s="49">
        <f>Calculations!K256</f>
        <v>0</v>
      </c>
      <c r="J285" s="49">
        <f>Calculations!F256</f>
        <v>0</v>
      </c>
      <c r="K285" s="49">
        <f>Calculations!J256</f>
        <v>0</v>
      </c>
      <c r="L285" s="49">
        <f>Calculations!E256</f>
        <v>0</v>
      </c>
      <c r="M285" s="49">
        <f>Calculations!I256</f>
        <v>0</v>
      </c>
      <c r="N285" s="49">
        <f>Calculations!Q256</f>
        <v>1.1478700000000001E-3</v>
      </c>
      <c r="O285" s="49">
        <f>Calculations!V256</f>
        <v>6.5208400793042132E-2</v>
      </c>
      <c r="P285" s="49">
        <f>Calculations!O256</f>
        <v>0</v>
      </c>
      <c r="Q285" s="49">
        <f>Calculations!T256</f>
        <v>0</v>
      </c>
      <c r="R285" s="49">
        <f>Calculations!M256</f>
        <v>0</v>
      </c>
      <c r="S285" s="49">
        <f>Calculations!R256</f>
        <v>0</v>
      </c>
      <c r="T285" s="27" t="s">
        <v>669</v>
      </c>
      <c r="U285" s="27" t="s">
        <v>692</v>
      </c>
      <c r="V285" s="27" t="s">
        <v>666</v>
      </c>
      <c r="W285" s="25" t="s">
        <v>676</v>
      </c>
      <c r="X285" s="34" t="s">
        <v>677</v>
      </c>
      <c r="Y285" s="34" t="s">
        <v>683</v>
      </c>
      <c r="Z285" s="34"/>
      <c r="AA285" s="13"/>
    </row>
    <row r="286" spans="2:27" ht="25.5" x14ac:dyDescent="0.2">
      <c r="B286" s="13" t="str">
        <f>Calculations!A257</f>
        <v>P260</v>
      </c>
      <c r="C286" s="13" t="str">
        <f>Calculations!B257</f>
        <v>Land formerly part of Little Stone Edge Farm (Site A)</v>
      </c>
      <c r="D286" s="13" t="str">
        <f>Calculations!C257</f>
        <v>Residential</v>
      </c>
      <c r="E286" s="49">
        <f>Calculations!D257</f>
        <v>1.1978899999999999</v>
      </c>
      <c r="F286" s="49">
        <f>Calculations!H257</f>
        <v>1.1954278121561399</v>
      </c>
      <c r="G286" s="49">
        <f>Calculations!L257</f>
        <v>99.794456265278114</v>
      </c>
      <c r="H286" s="49">
        <f>Calculations!G257</f>
        <v>0</v>
      </c>
      <c r="I286" s="49">
        <f>Calculations!K257</f>
        <v>0</v>
      </c>
      <c r="J286" s="49">
        <f>Calculations!F257</f>
        <v>0</v>
      </c>
      <c r="K286" s="49">
        <f>Calculations!J257</f>
        <v>0</v>
      </c>
      <c r="L286" s="49">
        <f>Calculations!E257</f>
        <v>2.4621878438599999E-3</v>
      </c>
      <c r="M286" s="49">
        <f>Calculations!I257</f>
        <v>0.20554373472188597</v>
      </c>
      <c r="N286" s="49">
        <f>Calculations!Q257</f>
        <v>4.9742679999999997E-2</v>
      </c>
      <c r="O286" s="49">
        <f>Calculations!V257</f>
        <v>4.1525248562054946</v>
      </c>
      <c r="P286" s="49">
        <f>Calculations!O257</f>
        <v>2.1910780000000001E-2</v>
      </c>
      <c r="Q286" s="49">
        <f>Calculations!T257</f>
        <v>1.8291145263755439</v>
      </c>
      <c r="R286" s="49">
        <f>Calculations!M257</f>
        <v>1.98628E-3</v>
      </c>
      <c r="S286" s="49">
        <f>Calculations!R257</f>
        <v>0.16581489118366463</v>
      </c>
      <c r="T286" s="27" t="s">
        <v>669</v>
      </c>
      <c r="U286" s="48" t="s">
        <v>694</v>
      </c>
      <c r="V286" s="27" t="s">
        <v>666</v>
      </c>
      <c r="W286" s="25" t="s">
        <v>673</v>
      </c>
      <c r="X286" s="34" t="s">
        <v>674</v>
      </c>
      <c r="Y286" s="34" t="s">
        <v>682</v>
      </c>
      <c r="Z286" s="34"/>
      <c r="AA286" s="13"/>
    </row>
    <row r="287" spans="2:27" ht="38.25" x14ac:dyDescent="0.2">
      <c r="B287" s="13" t="str">
        <f>Calculations!A258</f>
        <v>P261</v>
      </c>
      <c r="C287" s="13" t="str">
        <f>Calculations!B258</f>
        <v>Land formerly part of Litte Stone Edge Farm (Site B)</v>
      </c>
      <c r="D287" s="13" t="str">
        <f>Calculations!C258</f>
        <v>Environment</v>
      </c>
      <c r="E287" s="49">
        <f>Calculations!D258</f>
        <v>0.90689299999999995</v>
      </c>
      <c r="F287" s="49">
        <f>Calculations!H258</f>
        <v>0.81824781345266984</v>
      </c>
      <c r="G287" s="49">
        <f>Calculations!L258</f>
        <v>90.225397423143619</v>
      </c>
      <c r="H287" s="49">
        <f>Calculations!G258</f>
        <v>6.5998909969300001E-3</v>
      </c>
      <c r="I287" s="49">
        <f>Calculations!K258</f>
        <v>0.72774748475619511</v>
      </c>
      <c r="J287" s="49">
        <f>Calculations!F258</f>
        <v>1.8702226999699999E-2</v>
      </c>
      <c r="K287" s="49">
        <f>Calculations!J258</f>
        <v>2.0622308254336508</v>
      </c>
      <c r="L287" s="49">
        <f>Calculations!E258</f>
        <v>6.3343068550700002E-2</v>
      </c>
      <c r="M287" s="49">
        <f>Calculations!I258</f>
        <v>6.9846242666665201</v>
      </c>
      <c r="N287" s="49">
        <f>Calculations!Q258</f>
        <v>0.1110141</v>
      </c>
      <c r="O287" s="49">
        <f>Calculations!V258</f>
        <v>12.241146419698907</v>
      </c>
      <c r="P287" s="49">
        <f>Calculations!O258</f>
        <v>4.5518400000000001E-2</v>
      </c>
      <c r="Q287" s="49">
        <f>Calculations!T258</f>
        <v>5.0191588202797908</v>
      </c>
      <c r="R287" s="49">
        <f>Calculations!M258</f>
        <v>2.8872700000000001E-2</v>
      </c>
      <c r="S287" s="49">
        <f>Calculations!R258</f>
        <v>3.1836942175096734</v>
      </c>
      <c r="T287" s="27" t="s">
        <v>669</v>
      </c>
      <c r="U287" s="48" t="s">
        <v>694</v>
      </c>
      <c r="V287" s="27" t="s">
        <v>668</v>
      </c>
      <c r="W287" s="25" t="s">
        <v>676</v>
      </c>
      <c r="X287" s="34" t="s">
        <v>696</v>
      </c>
      <c r="Y287" s="34" t="s">
        <v>683</v>
      </c>
      <c r="Z287" s="34"/>
      <c r="AA287" s="13"/>
    </row>
    <row r="288" spans="2:27" x14ac:dyDescent="0.2">
      <c r="B288" s="13" t="str">
        <f>Calculations!A259</f>
        <v>P262</v>
      </c>
      <c r="C288" s="13" t="str">
        <f>Calculations!B259</f>
        <v>Land adjacent to Winewall Lane</v>
      </c>
      <c r="D288" s="13" t="str">
        <f>Calculations!C259</f>
        <v>Residential</v>
      </c>
      <c r="E288" s="49">
        <f>Calculations!D259</f>
        <v>0.53119499999999997</v>
      </c>
      <c r="F288" s="49">
        <f>Calculations!H259</f>
        <v>0.53119499999999997</v>
      </c>
      <c r="G288" s="49">
        <f>Calculations!L259</f>
        <v>100</v>
      </c>
      <c r="H288" s="49">
        <f>Calculations!G259</f>
        <v>0</v>
      </c>
      <c r="I288" s="49">
        <f>Calculations!K259</f>
        <v>0</v>
      </c>
      <c r="J288" s="49">
        <f>Calculations!F259</f>
        <v>0</v>
      </c>
      <c r="K288" s="49">
        <f>Calculations!J259</f>
        <v>0</v>
      </c>
      <c r="L288" s="49">
        <f>Calculations!E259</f>
        <v>0</v>
      </c>
      <c r="M288" s="49">
        <f>Calculations!I259</f>
        <v>0</v>
      </c>
      <c r="N288" s="49">
        <f>Calculations!Q259</f>
        <v>2.1408700000000001E-5</v>
      </c>
      <c r="O288" s="49">
        <f>Calculations!V259</f>
        <v>4.0302901947495747E-3</v>
      </c>
      <c r="P288" s="49">
        <f>Calculations!O259</f>
        <v>0</v>
      </c>
      <c r="Q288" s="49">
        <f>Calculations!T259</f>
        <v>0</v>
      </c>
      <c r="R288" s="49">
        <f>Calculations!M259</f>
        <v>0</v>
      </c>
      <c r="S288" s="49">
        <f>Calculations!R259</f>
        <v>0</v>
      </c>
      <c r="T288" s="27" t="s">
        <v>669</v>
      </c>
      <c r="U288" s="27" t="s">
        <v>692</v>
      </c>
      <c r="V288" s="27" t="s">
        <v>666</v>
      </c>
      <c r="W288" s="25" t="s">
        <v>676</v>
      </c>
      <c r="X288" s="34" t="s">
        <v>677</v>
      </c>
      <c r="Y288" s="34" t="s">
        <v>683</v>
      </c>
      <c r="Z288" s="34"/>
      <c r="AA288" s="13"/>
    </row>
    <row r="289" spans="2:27" ht="25.5" x14ac:dyDescent="0.2">
      <c r="B289" s="13" t="str">
        <f>Calculations!A260</f>
        <v>P263</v>
      </c>
      <c r="C289" s="13" t="str">
        <f>Calculations!B260</f>
        <v>Land off Stoney Bank Road (Phase 1)</v>
      </c>
      <c r="D289" s="13" t="str">
        <f>Calculations!C260</f>
        <v>Residential</v>
      </c>
      <c r="E289" s="49">
        <f>Calculations!D260</f>
        <v>5.3147900000000003</v>
      </c>
      <c r="F289" s="49">
        <f>Calculations!H260</f>
        <v>5.3147900000000003</v>
      </c>
      <c r="G289" s="49">
        <f>Calculations!L260</f>
        <v>100</v>
      </c>
      <c r="H289" s="49">
        <f>Calculations!G260</f>
        <v>0</v>
      </c>
      <c r="I289" s="49">
        <f>Calculations!K260</f>
        <v>0</v>
      </c>
      <c r="J289" s="49">
        <f>Calculations!F260</f>
        <v>0</v>
      </c>
      <c r="K289" s="49">
        <f>Calculations!J260</f>
        <v>0</v>
      </c>
      <c r="L289" s="49">
        <f>Calculations!E260</f>
        <v>0</v>
      </c>
      <c r="M289" s="49">
        <f>Calculations!I260</f>
        <v>0</v>
      </c>
      <c r="N289" s="49">
        <f>Calculations!Q260</f>
        <v>1.6712460599999999E-2</v>
      </c>
      <c r="O289" s="49">
        <f>Calculations!V260</f>
        <v>0.31445194636100388</v>
      </c>
      <c r="P289" s="49">
        <f>Calculations!O260</f>
        <v>1.42606E-5</v>
      </c>
      <c r="Q289" s="49">
        <f>Calculations!T260</f>
        <v>2.6831916218702904E-4</v>
      </c>
      <c r="R289" s="49">
        <f>Calculations!M260</f>
        <v>0</v>
      </c>
      <c r="S289" s="49">
        <f>Calculations!R260</f>
        <v>0</v>
      </c>
      <c r="T289" s="27" t="s">
        <v>669</v>
      </c>
      <c r="U289" s="27" t="s">
        <v>692</v>
      </c>
      <c r="V289" s="27" t="s">
        <v>666</v>
      </c>
      <c r="W289" s="25" t="s">
        <v>673</v>
      </c>
      <c r="X289" s="34" t="s">
        <v>704</v>
      </c>
      <c r="Y289" s="34" t="s">
        <v>682</v>
      </c>
      <c r="Z289" s="34"/>
      <c r="AA289" s="13"/>
    </row>
    <row r="290" spans="2:27" ht="25.5" x14ac:dyDescent="0.2">
      <c r="B290" s="13" t="str">
        <f>Calculations!A261</f>
        <v>P264</v>
      </c>
      <c r="C290" s="13" t="str">
        <f>Calculations!B261</f>
        <v>Land off Stoney Bank Road (Phase 2)</v>
      </c>
      <c r="D290" s="13" t="str">
        <f>Calculations!C261</f>
        <v>Residential</v>
      </c>
      <c r="E290" s="49">
        <f>Calculations!D261</f>
        <v>1.6299600000000001</v>
      </c>
      <c r="F290" s="49">
        <f>Calculations!H261</f>
        <v>1.62214262645228</v>
      </c>
      <c r="G290" s="49">
        <f>Calculations!L261</f>
        <v>99.520394761361004</v>
      </c>
      <c r="H290" s="49">
        <f>Calculations!G261</f>
        <v>5.0000000000000001E-4</v>
      </c>
      <c r="I290" s="49">
        <f>Calculations!K261</f>
        <v>3.0675599401212297E-2</v>
      </c>
      <c r="J290" s="49">
        <f>Calculations!F261</f>
        <v>0</v>
      </c>
      <c r="K290" s="49">
        <f>Calculations!J261</f>
        <v>0</v>
      </c>
      <c r="L290" s="49">
        <f>Calculations!E261</f>
        <v>7.3173735477199998E-3</v>
      </c>
      <c r="M290" s="49">
        <f>Calculations!I261</f>
        <v>0.44892963923777268</v>
      </c>
      <c r="N290" s="49">
        <f>Calculations!Q261</f>
        <v>5.5575199999999998E-2</v>
      </c>
      <c r="O290" s="49">
        <f>Calculations!V261</f>
        <v>3.4096051436845078</v>
      </c>
      <c r="P290" s="49">
        <f>Calculations!O261</f>
        <v>3.2664499999999999E-2</v>
      </c>
      <c r="Q290" s="49">
        <f>Calculations!T261</f>
        <v>2.0040062332817983</v>
      </c>
      <c r="R290" s="49">
        <f>Calculations!M261</f>
        <v>1.5117E-2</v>
      </c>
      <c r="S290" s="49">
        <f>Calculations!R261</f>
        <v>0.92744607229625264</v>
      </c>
      <c r="T290" s="27" t="s">
        <v>669</v>
      </c>
      <c r="U290" s="48" t="s">
        <v>691</v>
      </c>
      <c r="V290" s="27" t="s">
        <v>666</v>
      </c>
      <c r="W290" s="25" t="s">
        <v>673</v>
      </c>
      <c r="X290" s="34" t="s">
        <v>674</v>
      </c>
      <c r="Y290" s="34" t="s">
        <v>682</v>
      </c>
      <c r="Z290" s="34"/>
      <c r="AA290" s="13"/>
    </row>
    <row r="291" spans="2:27" ht="25.5" x14ac:dyDescent="0.2">
      <c r="B291" s="13" t="str">
        <f>Calculations!A262</f>
        <v>P265</v>
      </c>
      <c r="C291" s="13" t="str">
        <f>Calculations!B262</f>
        <v>Land off Stoney Bank Road (Phase 3)</v>
      </c>
      <c r="D291" s="13" t="str">
        <f>Calculations!C262</f>
        <v>Residential</v>
      </c>
      <c r="E291" s="49">
        <f>Calculations!D262</f>
        <v>1.5332300000000001</v>
      </c>
      <c r="F291" s="49">
        <f>Calculations!H262</f>
        <v>1.5257897719589482</v>
      </c>
      <c r="G291" s="49">
        <f>Calculations!L262</f>
        <v>99.514735033814105</v>
      </c>
      <c r="H291" s="49">
        <f>Calculations!G262</f>
        <v>6.2474903149200005E-4</v>
      </c>
      <c r="I291" s="49">
        <f>Calculations!K262</f>
        <v>4.0747248064021704E-2</v>
      </c>
      <c r="J291" s="49">
        <f>Calculations!F262</f>
        <v>1.28615361654E-3</v>
      </c>
      <c r="K291" s="49">
        <f>Calculations!J262</f>
        <v>8.388523682291632E-2</v>
      </c>
      <c r="L291" s="49">
        <f>Calculations!E262</f>
        <v>5.5293253930200001E-3</v>
      </c>
      <c r="M291" s="49">
        <f>Calculations!I262</f>
        <v>0.36063248129895709</v>
      </c>
      <c r="N291" s="49">
        <f>Calculations!Q262</f>
        <v>2.3788359999999998E-2</v>
      </c>
      <c r="O291" s="49">
        <f>Calculations!V262</f>
        <v>1.5515193415208415</v>
      </c>
      <c r="P291" s="49">
        <f>Calculations!O262</f>
        <v>6.2796599999999994E-3</v>
      </c>
      <c r="Q291" s="49">
        <f>Calculations!T262</f>
        <v>0.40957064497824847</v>
      </c>
      <c r="R291" s="49">
        <f>Calculations!M262</f>
        <v>2.3845099999999998E-3</v>
      </c>
      <c r="S291" s="49">
        <f>Calculations!R262</f>
        <v>0.15552200256973839</v>
      </c>
      <c r="T291" s="27" t="s">
        <v>669</v>
      </c>
      <c r="U291" s="48" t="s">
        <v>691</v>
      </c>
      <c r="V291" s="27" t="s">
        <v>666</v>
      </c>
      <c r="W291" s="25" t="s">
        <v>673</v>
      </c>
      <c r="X291" s="34" t="s">
        <v>674</v>
      </c>
      <c r="Y291" s="34" t="s">
        <v>682</v>
      </c>
      <c r="Z291" s="34"/>
      <c r="AA291" s="13"/>
    </row>
    <row r="292" spans="2:27" x14ac:dyDescent="0.2">
      <c r="B292" s="13" t="str">
        <f>Calculations!A263</f>
        <v>P266</v>
      </c>
      <c r="C292" s="13" t="str">
        <f>Calculations!B263</f>
        <v>Land to North East of Kelbrook Road (Lower Park Farm, Meadow Park)</v>
      </c>
      <c r="D292" s="13" t="str">
        <f>Calculations!C263</f>
        <v>Mixed Use</v>
      </c>
      <c r="E292" s="49">
        <f>Calculations!D263</f>
        <v>4.71793</v>
      </c>
      <c r="F292" s="49">
        <f>Calculations!H263</f>
        <v>4.71793</v>
      </c>
      <c r="G292" s="49">
        <f>Calculations!L263</f>
        <v>100</v>
      </c>
      <c r="H292" s="49">
        <f>Calculations!G263</f>
        <v>0</v>
      </c>
      <c r="I292" s="49">
        <f>Calculations!K263</f>
        <v>0</v>
      </c>
      <c r="J292" s="49">
        <f>Calculations!F263</f>
        <v>0</v>
      </c>
      <c r="K292" s="49">
        <f>Calculations!J263</f>
        <v>0</v>
      </c>
      <c r="L292" s="49">
        <f>Calculations!E263</f>
        <v>0</v>
      </c>
      <c r="M292" s="49">
        <f>Calculations!I263</f>
        <v>0</v>
      </c>
      <c r="N292" s="49">
        <f>Calculations!Q263</f>
        <v>0.13545199999999999</v>
      </c>
      <c r="O292" s="49">
        <f>Calculations!V263</f>
        <v>2.87100486866062</v>
      </c>
      <c r="P292" s="49">
        <f>Calculations!O263</f>
        <v>0</v>
      </c>
      <c r="Q292" s="49">
        <f>Calculations!T263</f>
        <v>0</v>
      </c>
      <c r="R292" s="49">
        <f>Calculations!M263</f>
        <v>0</v>
      </c>
      <c r="S292" s="49">
        <f>Calculations!R263</f>
        <v>0</v>
      </c>
      <c r="T292" s="27" t="s">
        <v>669</v>
      </c>
      <c r="U292" s="27" t="s">
        <v>692</v>
      </c>
      <c r="V292" s="27" t="s">
        <v>666</v>
      </c>
      <c r="W292" s="25" t="s">
        <v>676</v>
      </c>
      <c r="X292" s="34" t="s">
        <v>677</v>
      </c>
      <c r="Y292" s="34" t="s">
        <v>683</v>
      </c>
      <c r="Z292" s="34"/>
      <c r="AA292" s="13"/>
    </row>
    <row r="293" spans="2:27" x14ac:dyDescent="0.2">
      <c r="B293" s="13" t="str">
        <f>Calculations!A264</f>
        <v>P267</v>
      </c>
      <c r="C293" s="13" t="str">
        <f>Calculations!B264</f>
        <v>Land at Former LCC Depot</v>
      </c>
      <c r="D293" s="13" t="str">
        <f>Calculations!C264</f>
        <v>Residential</v>
      </c>
      <c r="E293" s="49">
        <f>Calculations!D264</f>
        <v>0.24993799999999999</v>
      </c>
      <c r="F293" s="49">
        <f>Calculations!H264</f>
        <v>0.24993799999999999</v>
      </c>
      <c r="G293" s="49">
        <f>Calculations!L264</f>
        <v>100</v>
      </c>
      <c r="H293" s="49">
        <f>Calculations!G264</f>
        <v>0</v>
      </c>
      <c r="I293" s="49">
        <f>Calculations!K264</f>
        <v>0</v>
      </c>
      <c r="J293" s="49">
        <f>Calculations!F264</f>
        <v>0</v>
      </c>
      <c r="K293" s="49">
        <f>Calculations!J264</f>
        <v>0</v>
      </c>
      <c r="L293" s="49">
        <f>Calculations!E264</f>
        <v>0</v>
      </c>
      <c r="M293" s="49">
        <f>Calculations!I264</f>
        <v>0</v>
      </c>
      <c r="N293" s="49">
        <f>Calculations!Q264</f>
        <v>8.4333819999999997E-3</v>
      </c>
      <c r="O293" s="49">
        <f>Calculations!V264</f>
        <v>3.374189599020557</v>
      </c>
      <c r="P293" s="49">
        <f>Calculations!O264</f>
        <v>1.364952E-3</v>
      </c>
      <c r="Q293" s="49">
        <f>Calculations!T264</f>
        <v>0.54611623682673305</v>
      </c>
      <c r="R293" s="49">
        <f>Calculations!M264</f>
        <v>6.2425000000000002E-4</v>
      </c>
      <c r="S293" s="49">
        <f>Calculations!R264</f>
        <v>0.24976194096135843</v>
      </c>
      <c r="T293" s="27" t="s">
        <v>669</v>
      </c>
      <c r="U293" s="27" t="s">
        <v>692</v>
      </c>
      <c r="V293" s="27" t="s">
        <v>666</v>
      </c>
      <c r="W293" s="25" t="s">
        <v>676</v>
      </c>
      <c r="X293" s="34" t="s">
        <v>677</v>
      </c>
      <c r="Y293" s="34" t="s">
        <v>683</v>
      </c>
      <c r="Z293" s="34"/>
      <c r="AA293" s="13"/>
    </row>
    <row r="294" spans="2:27" ht="25.5" x14ac:dyDescent="0.2">
      <c r="B294" s="13" t="str">
        <f>Calculations!A265</f>
        <v>P268</v>
      </c>
      <c r="C294" s="13" t="str">
        <f>Calculations!B265</f>
        <v>Shelfield Farm</v>
      </c>
      <c r="D294" s="13" t="str">
        <f>Calculations!C265</f>
        <v>Residential</v>
      </c>
      <c r="E294" s="49">
        <f>Calculations!D265</f>
        <v>10.570499999999999</v>
      </c>
      <c r="F294" s="49">
        <f>Calculations!H265</f>
        <v>10.304620375227</v>
      </c>
      <c r="G294" s="49">
        <f>Calculations!L265</f>
        <v>97.484701529984392</v>
      </c>
      <c r="H294" s="49">
        <f>Calculations!G265</f>
        <v>0</v>
      </c>
      <c r="I294" s="49">
        <f>Calculations!K265</f>
        <v>0</v>
      </c>
      <c r="J294" s="49">
        <f>Calculations!F265</f>
        <v>0</v>
      </c>
      <c r="K294" s="49">
        <f>Calculations!J265</f>
        <v>0</v>
      </c>
      <c r="L294" s="49">
        <f>Calculations!E265</f>
        <v>0.26587962477299998</v>
      </c>
      <c r="M294" s="49">
        <f>Calculations!I265</f>
        <v>2.5152984700156096</v>
      </c>
      <c r="N294" s="49">
        <f>Calculations!Q265</f>
        <v>0.67268079999999997</v>
      </c>
      <c r="O294" s="49">
        <f>Calculations!V265</f>
        <v>6.3637557353010745</v>
      </c>
      <c r="P294" s="49">
        <f>Calculations!O265</f>
        <v>0.27666079999999998</v>
      </c>
      <c r="Q294" s="49">
        <f>Calculations!T265</f>
        <v>2.6172915188496284</v>
      </c>
      <c r="R294" s="49">
        <f>Calculations!M265</f>
        <v>0.17780499999999999</v>
      </c>
      <c r="S294" s="49">
        <f>Calculations!R265</f>
        <v>1.6820869400690601</v>
      </c>
      <c r="T294" s="27" t="s">
        <v>669</v>
      </c>
      <c r="U294" s="48" t="s">
        <v>694</v>
      </c>
      <c r="V294" s="27" t="s">
        <v>666</v>
      </c>
      <c r="W294" s="25" t="s">
        <v>673</v>
      </c>
      <c r="X294" s="34" t="s">
        <v>674</v>
      </c>
      <c r="Y294" s="34" t="s">
        <v>682</v>
      </c>
      <c r="Z294" s="34"/>
      <c r="AA294" s="13"/>
    </row>
    <row r="295" spans="2:27" ht="25.5" x14ac:dyDescent="0.2">
      <c r="B295" s="13" t="str">
        <f>Calculations!A266</f>
        <v>P269</v>
      </c>
      <c r="C295" s="13" t="str">
        <f>Calculations!B266</f>
        <v>Joe Meadow and Little Wood</v>
      </c>
      <c r="D295" s="13" t="str">
        <f>Calculations!C266</f>
        <v>Residential</v>
      </c>
      <c r="E295" s="49">
        <f>Calculations!D266</f>
        <v>1.7964199999999999</v>
      </c>
      <c r="F295" s="49">
        <f>Calculations!H266</f>
        <v>1.7957966891624129</v>
      </c>
      <c r="G295" s="49">
        <f>Calculations!L266</f>
        <v>99.965302610882361</v>
      </c>
      <c r="H295" s="49">
        <f>Calculations!G266</f>
        <v>1.6661359611199998E-5</v>
      </c>
      <c r="I295" s="49">
        <f>Calculations!K266</f>
        <v>9.2747573569655205E-4</v>
      </c>
      <c r="J295" s="49">
        <f>Calculations!F266</f>
        <v>6.0664947797600005E-4</v>
      </c>
      <c r="K295" s="49">
        <f>Calculations!J266</f>
        <v>3.3769913381948548E-2</v>
      </c>
      <c r="L295" s="49">
        <f>Calculations!E266</f>
        <v>0</v>
      </c>
      <c r="M295" s="49">
        <f>Calculations!I266</f>
        <v>0</v>
      </c>
      <c r="N295" s="49">
        <f>Calculations!Q266</f>
        <v>3.026024E-3</v>
      </c>
      <c r="O295" s="49">
        <f>Calculations!V266</f>
        <v>0.16844746774139679</v>
      </c>
      <c r="P295" s="49">
        <f>Calculations!O266</f>
        <v>1.290724E-3</v>
      </c>
      <c r="Q295" s="49">
        <f>Calculations!T266</f>
        <v>7.1849790138163686E-2</v>
      </c>
      <c r="R295" s="49">
        <f>Calculations!M266</f>
        <v>9.0397199999999996E-4</v>
      </c>
      <c r="S295" s="49">
        <f>Calculations!R266</f>
        <v>5.0320749045323479E-2</v>
      </c>
      <c r="T295" s="27" t="s">
        <v>669</v>
      </c>
      <c r="U295" s="48" t="s">
        <v>694</v>
      </c>
      <c r="V295" s="27" t="s">
        <v>666</v>
      </c>
      <c r="W295" s="25" t="s">
        <v>673</v>
      </c>
      <c r="X295" s="34" t="s">
        <v>674</v>
      </c>
      <c r="Y295" s="34" t="s">
        <v>682</v>
      </c>
      <c r="Z295" s="34"/>
      <c r="AA295" s="13"/>
    </row>
    <row r="296" spans="2:27" x14ac:dyDescent="0.2">
      <c r="B296" s="13" t="str">
        <f>Calculations!A267</f>
        <v>P270</v>
      </c>
      <c r="C296" s="13" t="str">
        <f>Calculations!B267</f>
        <v>Land East of Fir Trees Lane</v>
      </c>
      <c r="D296" s="13" t="str">
        <f>Calculations!C267</f>
        <v>Residential</v>
      </c>
      <c r="E296" s="49">
        <f>Calculations!D267</f>
        <v>0.142848</v>
      </c>
      <c r="F296" s="49">
        <f>Calculations!H267</f>
        <v>0.142848</v>
      </c>
      <c r="G296" s="49">
        <f>Calculations!L267</f>
        <v>100</v>
      </c>
      <c r="H296" s="49">
        <f>Calculations!G267</f>
        <v>0</v>
      </c>
      <c r="I296" s="49">
        <f>Calculations!K267</f>
        <v>0</v>
      </c>
      <c r="J296" s="49">
        <f>Calculations!F267</f>
        <v>0</v>
      </c>
      <c r="K296" s="49">
        <f>Calculations!J267</f>
        <v>0</v>
      </c>
      <c r="L296" s="49">
        <f>Calculations!E267</f>
        <v>0</v>
      </c>
      <c r="M296" s="49">
        <f>Calculations!I267</f>
        <v>0</v>
      </c>
      <c r="N296" s="49">
        <f>Calculations!Q267</f>
        <v>1.1380943E-3</v>
      </c>
      <c r="O296" s="49">
        <f>Calculations!V267</f>
        <v>0.79671699988799283</v>
      </c>
      <c r="P296" s="49">
        <f>Calculations!O267</f>
        <v>4.1754300000000001E-5</v>
      </c>
      <c r="Q296" s="49">
        <f>Calculations!T267</f>
        <v>2.922988071236559E-2</v>
      </c>
      <c r="R296" s="49">
        <f>Calculations!M267</f>
        <v>0</v>
      </c>
      <c r="S296" s="49">
        <f>Calculations!R267</f>
        <v>0</v>
      </c>
      <c r="T296" s="27" t="s">
        <v>669</v>
      </c>
      <c r="U296" s="27" t="s">
        <v>692</v>
      </c>
      <c r="V296" s="27" t="s">
        <v>666</v>
      </c>
      <c r="W296" s="25" t="s">
        <v>676</v>
      </c>
      <c r="X296" s="34" t="s">
        <v>677</v>
      </c>
      <c r="Y296" s="34" t="s">
        <v>683</v>
      </c>
      <c r="Z296" s="34"/>
      <c r="AA296" s="13"/>
    </row>
    <row r="297" spans="2:27" x14ac:dyDescent="0.2">
      <c r="B297" s="13" t="str">
        <f>Calculations!A268</f>
        <v>P271</v>
      </c>
      <c r="C297" s="13" t="str">
        <f>Calculations!B268</f>
        <v>Land adjacent to Goat House</v>
      </c>
      <c r="D297" s="13" t="str">
        <f>Calculations!C268</f>
        <v>Residential</v>
      </c>
      <c r="E297" s="49">
        <f>Calculations!D268</f>
        <v>0.14196900000000001</v>
      </c>
      <c r="F297" s="49">
        <f>Calculations!H268</f>
        <v>0.14196900000000001</v>
      </c>
      <c r="G297" s="49">
        <f>Calculations!L268</f>
        <v>100</v>
      </c>
      <c r="H297" s="49">
        <f>Calculations!G268</f>
        <v>0</v>
      </c>
      <c r="I297" s="49">
        <f>Calculations!K268</f>
        <v>0</v>
      </c>
      <c r="J297" s="49">
        <f>Calculations!F268</f>
        <v>0</v>
      </c>
      <c r="K297" s="49">
        <f>Calculations!J268</f>
        <v>0</v>
      </c>
      <c r="L297" s="49">
        <f>Calculations!E268</f>
        <v>0</v>
      </c>
      <c r="M297" s="49">
        <f>Calculations!I268</f>
        <v>0</v>
      </c>
      <c r="N297" s="49">
        <f>Calculations!Q268</f>
        <v>2.8569300000000001E-3</v>
      </c>
      <c r="O297" s="49">
        <f>Calculations!V268</f>
        <v>2.0123618536441055</v>
      </c>
      <c r="P297" s="49">
        <f>Calculations!O268</f>
        <v>0</v>
      </c>
      <c r="Q297" s="49">
        <f>Calculations!T268</f>
        <v>0</v>
      </c>
      <c r="R297" s="49">
        <f>Calculations!M268</f>
        <v>0</v>
      </c>
      <c r="S297" s="49">
        <f>Calculations!R268</f>
        <v>0</v>
      </c>
      <c r="T297" s="27" t="s">
        <v>669</v>
      </c>
      <c r="U297" s="27" t="s">
        <v>692</v>
      </c>
      <c r="V297" s="27" t="s">
        <v>666</v>
      </c>
      <c r="W297" s="25" t="s">
        <v>676</v>
      </c>
      <c r="X297" s="34" t="s">
        <v>677</v>
      </c>
      <c r="Y297" s="34" t="s">
        <v>683</v>
      </c>
      <c r="Z297" s="34"/>
      <c r="AA297" s="13"/>
    </row>
    <row r="298" spans="2:27" ht="38.25" x14ac:dyDescent="0.2">
      <c r="B298" s="13" t="str">
        <f>Calculations!A269</f>
        <v>P272</v>
      </c>
      <c r="C298" s="13" t="str">
        <f>Calculations!B269</f>
        <v>Land at the end of Park Avenue</v>
      </c>
      <c r="D298" s="13" t="str">
        <f>Calculations!C269</f>
        <v>Residential</v>
      </c>
      <c r="E298" s="49">
        <f>Calculations!D269</f>
        <v>0.38275300000000001</v>
      </c>
      <c r="F298" s="49">
        <f>Calculations!H269</f>
        <v>5.1551729999058105E-7</v>
      </c>
      <c r="G298" s="49">
        <f>Calculations!L269</f>
        <v>1.3468667782893436E-4</v>
      </c>
      <c r="H298" s="49">
        <f>Calculations!G269</f>
        <v>2.7486069121799999E-2</v>
      </c>
      <c r="I298" s="49">
        <f>Calculations!K269</f>
        <v>7.1811505388070112</v>
      </c>
      <c r="J298" s="49">
        <f>Calculations!F269</f>
        <v>7.3377382453900006E-2</v>
      </c>
      <c r="K298" s="49">
        <f>Calculations!J269</f>
        <v>19.170949007297136</v>
      </c>
      <c r="L298" s="49">
        <f>Calculations!E269</f>
        <v>0.28188903290700001</v>
      </c>
      <c r="M298" s="49">
        <f>Calculations!I269</f>
        <v>73.647765767218019</v>
      </c>
      <c r="N298" s="49">
        <f>Calculations!Q269</f>
        <v>0.20298050000000001</v>
      </c>
      <c r="O298" s="49">
        <f>Calculations!V269</f>
        <v>53.031720195530795</v>
      </c>
      <c r="P298" s="49">
        <f>Calculations!O269</f>
        <v>7.4286500000000005E-2</v>
      </c>
      <c r="Q298" s="49">
        <f>Calculations!T269</f>
        <v>19.408469691942322</v>
      </c>
      <c r="R298" s="49">
        <f>Calculations!M269</f>
        <v>3.44374E-2</v>
      </c>
      <c r="S298" s="49">
        <f>Calculations!R269</f>
        <v>8.9972906809352242</v>
      </c>
      <c r="T298" s="27" t="s">
        <v>51</v>
      </c>
      <c r="U298" s="48" t="s">
        <v>691</v>
      </c>
      <c r="V298" s="27" t="s">
        <v>666</v>
      </c>
      <c r="W298" s="25" t="s">
        <v>670</v>
      </c>
      <c r="X298" s="34" t="s">
        <v>671</v>
      </c>
      <c r="Y298" s="34" t="s">
        <v>700</v>
      </c>
      <c r="Z298" s="34"/>
      <c r="AA298" s="13"/>
    </row>
    <row r="299" spans="2:27" x14ac:dyDescent="0.2">
      <c r="B299" s="13" t="str">
        <f>Calculations!A270</f>
        <v>P273</v>
      </c>
      <c r="C299" s="13" t="str">
        <f>Calculations!B270</f>
        <v>Land north of Barnoldswick Road</v>
      </c>
      <c r="D299" s="13" t="str">
        <f>Calculations!C270</f>
        <v>Mixed Use</v>
      </c>
      <c r="E299" s="49">
        <f>Calculations!D270</f>
        <v>1.4186399999999999</v>
      </c>
      <c r="F299" s="49">
        <f>Calculations!H270</f>
        <v>1.4186399999999999</v>
      </c>
      <c r="G299" s="49">
        <f>Calculations!L270</f>
        <v>100</v>
      </c>
      <c r="H299" s="49">
        <f>Calculations!G270</f>
        <v>0</v>
      </c>
      <c r="I299" s="49">
        <f>Calculations!K270</f>
        <v>0</v>
      </c>
      <c r="J299" s="49">
        <f>Calculations!F270</f>
        <v>0</v>
      </c>
      <c r="K299" s="49">
        <f>Calculations!J270</f>
        <v>0</v>
      </c>
      <c r="L299" s="49">
        <f>Calculations!E270</f>
        <v>0</v>
      </c>
      <c r="M299" s="49">
        <f>Calculations!I270</f>
        <v>0</v>
      </c>
      <c r="N299" s="49">
        <f>Calculations!Q270</f>
        <v>0</v>
      </c>
      <c r="O299" s="49">
        <f>Calculations!V270</f>
        <v>0</v>
      </c>
      <c r="P299" s="49">
        <f>Calculations!O270</f>
        <v>0</v>
      </c>
      <c r="Q299" s="49">
        <f>Calculations!T270</f>
        <v>0</v>
      </c>
      <c r="R299" s="49">
        <f>Calculations!M270</f>
        <v>0</v>
      </c>
      <c r="S299" s="49">
        <f>Calculations!R270</f>
        <v>0</v>
      </c>
      <c r="T299" s="27" t="s">
        <v>669</v>
      </c>
      <c r="U299" s="27" t="s">
        <v>692</v>
      </c>
      <c r="V299" s="27" t="s">
        <v>666</v>
      </c>
      <c r="W299" s="25" t="s">
        <v>678</v>
      </c>
      <c r="X299" s="34" t="s">
        <v>679</v>
      </c>
      <c r="Y299" s="34" t="s">
        <v>684</v>
      </c>
      <c r="Z299" s="34"/>
      <c r="AA299" s="13"/>
    </row>
    <row r="300" spans="2:27" x14ac:dyDescent="0.2">
      <c r="B300" s="13" t="str">
        <f>Calculations!A271</f>
        <v>P274</v>
      </c>
      <c r="C300" s="13" t="str">
        <f>Calculations!B271</f>
        <v>Land to South East of Long Ing Lane</v>
      </c>
      <c r="D300" s="13" t="str">
        <f>Calculations!C271</f>
        <v>Residential</v>
      </c>
      <c r="E300" s="49">
        <f>Calculations!D271</f>
        <v>2.7185199999999998</v>
      </c>
      <c r="F300" s="49">
        <f>Calculations!H271</f>
        <v>2.7185199999999998</v>
      </c>
      <c r="G300" s="49">
        <f>Calculations!L271</f>
        <v>100</v>
      </c>
      <c r="H300" s="49">
        <f>Calculations!G271</f>
        <v>0</v>
      </c>
      <c r="I300" s="49">
        <f>Calculations!K271</f>
        <v>0</v>
      </c>
      <c r="J300" s="49">
        <f>Calculations!F271</f>
        <v>0</v>
      </c>
      <c r="K300" s="49">
        <f>Calculations!J271</f>
        <v>0</v>
      </c>
      <c r="L300" s="49">
        <f>Calculations!E271</f>
        <v>0</v>
      </c>
      <c r="M300" s="49">
        <f>Calculations!I271</f>
        <v>0</v>
      </c>
      <c r="N300" s="49">
        <f>Calculations!Q271</f>
        <v>5.3551300000000003E-2</v>
      </c>
      <c r="O300" s="49">
        <f>Calculations!V271</f>
        <v>1.9698696349484279</v>
      </c>
      <c r="P300" s="49">
        <f>Calculations!O271</f>
        <v>1.0519499999999999E-2</v>
      </c>
      <c r="Q300" s="49">
        <f>Calculations!T271</f>
        <v>0.38695687359298442</v>
      </c>
      <c r="R300" s="49">
        <f>Calculations!M271</f>
        <v>0</v>
      </c>
      <c r="S300" s="49">
        <f>Calculations!R271</f>
        <v>0</v>
      </c>
      <c r="T300" s="27" t="s">
        <v>669</v>
      </c>
      <c r="U300" s="27" t="s">
        <v>692</v>
      </c>
      <c r="V300" s="27" t="s">
        <v>666</v>
      </c>
      <c r="W300" s="25" t="s">
        <v>676</v>
      </c>
      <c r="X300" s="34" t="s">
        <v>677</v>
      </c>
      <c r="Y300" s="34" t="s">
        <v>683</v>
      </c>
      <c r="Z300" s="34"/>
      <c r="AA300" s="13"/>
    </row>
    <row r="301" spans="2:27" x14ac:dyDescent="0.2">
      <c r="B301" s="13" t="str">
        <f>Calculations!A272</f>
        <v>P275</v>
      </c>
      <c r="C301" s="13" t="str">
        <f>Calculations!B272</f>
        <v>Land to North West of Salterforth Road</v>
      </c>
      <c r="D301" s="13" t="str">
        <f>Calculations!C272</f>
        <v>Residential</v>
      </c>
      <c r="E301" s="49">
        <f>Calculations!D272</f>
        <v>2.4267599999999998</v>
      </c>
      <c r="F301" s="49">
        <f>Calculations!H272</f>
        <v>2.4267599999999998</v>
      </c>
      <c r="G301" s="49">
        <f>Calculations!L272</f>
        <v>100</v>
      </c>
      <c r="H301" s="49">
        <f>Calculations!G272</f>
        <v>0</v>
      </c>
      <c r="I301" s="49">
        <f>Calculations!K272</f>
        <v>0</v>
      </c>
      <c r="J301" s="49">
        <f>Calculations!F272</f>
        <v>0</v>
      </c>
      <c r="K301" s="49">
        <f>Calculations!J272</f>
        <v>0</v>
      </c>
      <c r="L301" s="49">
        <f>Calculations!E272</f>
        <v>0</v>
      </c>
      <c r="M301" s="49">
        <f>Calculations!I272</f>
        <v>0</v>
      </c>
      <c r="N301" s="49">
        <f>Calculations!Q272</f>
        <v>6.4042700000000001E-3</v>
      </c>
      <c r="O301" s="49">
        <f>Calculations!V272</f>
        <v>0.2639020751949101</v>
      </c>
      <c r="P301" s="49">
        <f>Calculations!O272</f>
        <v>0</v>
      </c>
      <c r="Q301" s="49">
        <f>Calculations!T272</f>
        <v>0</v>
      </c>
      <c r="R301" s="49">
        <f>Calculations!M272</f>
        <v>0</v>
      </c>
      <c r="S301" s="49">
        <f>Calculations!R272</f>
        <v>0</v>
      </c>
      <c r="T301" s="27" t="s">
        <v>669</v>
      </c>
      <c r="U301" s="27" t="s">
        <v>692</v>
      </c>
      <c r="V301" s="27" t="s">
        <v>666</v>
      </c>
      <c r="W301" s="25" t="s">
        <v>676</v>
      </c>
      <c r="X301" s="34" t="s">
        <v>677</v>
      </c>
      <c r="Y301" s="34" t="s">
        <v>683</v>
      </c>
      <c r="Z301" s="34"/>
      <c r="AA301" s="13"/>
    </row>
    <row r="302" spans="2:27" ht="25.5" x14ac:dyDescent="0.2">
      <c r="B302" s="13" t="str">
        <f>Calculations!A273</f>
        <v>P276</v>
      </c>
      <c r="C302" s="13" t="str">
        <f>Calculations!B273</f>
        <v>Land to North of Dean Street</v>
      </c>
      <c r="D302" s="13" t="str">
        <f>Calculations!C273</f>
        <v>Residential</v>
      </c>
      <c r="E302" s="49">
        <f>Calculations!D273</f>
        <v>0.62078500000000003</v>
      </c>
      <c r="F302" s="49">
        <f>Calculations!H273</f>
        <v>0.619929432759041</v>
      </c>
      <c r="G302" s="49">
        <f>Calculations!L273</f>
        <v>99.862179781895648</v>
      </c>
      <c r="H302" s="49">
        <f>Calculations!G273</f>
        <v>2.8418468336799998E-4</v>
      </c>
      <c r="I302" s="49">
        <f>Calculations!K273</f>
        <v>4.5778278046022372E-2</v>
      </c>
      <c r="J302" s="49">
        <f>Calculations!F273</f>
        <v>5.7138255759100001E-4</v>
      </c>
      <c r="K302" s="49">
        <f>Calculations!J273</f>
        <v>9.204194005831326E-2</v>
      </c>
      <c r="L302" s="49">
        <f>Calculations!E273</f>
        <v>0</v>
      </c>
      <c r="M302" s="49">
        <f>Calculations!I273</f>
        <v>0</v>
      </c>
      <c r="N302" s="49">
        <f>Calculations!Q273</f>
        <v>3.668279E-3</v>
      </c>
      <c r="O302" s="49">
        <f>Calculations!V273</f>
        <v>0.5909097352545567</v>
      </c>
      <c r="P302" s="49">
        <f>Calculations!O273</f>
        <v>1.71039E-4</v>
      </c>
      <c r="Q302" s="49">
        <f>Calculations!T273</f>
        <v>2.7552051032160893E-2</v>
      </c>
      <c r="R302" s="49">
        <f>Calculations!M273</f>
        <v>0</v>
      </c>
      <c r="S302" s="49">
        <f>Calculations!R273</f>
        <v>0</v>
      </c>
      <c r="T302" s="27" t="s">
        <v>669</v>
      </c>
      <c r="U302" s="48" t="s">
        <v>694</v>
      </c>
      <c r="V302" s="27" t="s">
        <v>666</v>
      </c>
      <c r="W302" s="25" t="s">
        <v>673</v>
      </c>
      <c r="X302" s="34" t="s">
        <v>674</v>
      </c>
      <c r="Y302" s="34" t="s">
        <v>682</v>
      </c>
      <c r="Z302" s="34"/>
      <c r="AA302" s="13"/>
    </row>
    <row r="303" spans="2:27" x14ac:dyDescent="0.2">
      <c r="B303" s="13" t="str">
        <f>Calculations!A274</f>
        <v>P277</v>
      </c>
      <c r="C303" s="13" t="str">
        <f>Calculations!B274</f>
        <v>Former waterworks and quarry</v>
      </c>
      <c r="D303" s="13" t="str">
        <f>Calculations!C274</f>
        <v>Mixed Use</v>
      </c>
      <c r="E303" s="49">
        <f>Calculations!D274</f>
        <v>2.5201799999999999</v>
      </c>
      <c r="F303" s="49">
        <f>Calculations!H274</f>
        <v>2.5201799999999999</v>
      </c>
      <c r="G303" s="49">
        <f>Calculations!L274</f>
        <v>100</v>
      </c>
      <c r="H303" s="49">
        <f>Calculations!G274</f>
        <v>0</v>
      </c>
      <c r="I303" s="49">
        <f>Calculations!K274</f>
        <v>0</v>
      </c>
      <c r="J303" s="49">
        <f>Calculations!F274</f>
        <v>0</v>
      </c>
      <c r="K303" s="49">
        <f>Calculations!J274</f>
        <v>0</v>
      </c>
      <c r="L303" s="49">
        <f>Calculations!E274</f>
        <v>0</v>
      </c>
      <c r="M303" s="49">
        <f>Calculations!I274</f>
        <v>0</v>
      </c>
      <c r="N303" s="49">
        <f>Calculations!Q274</f>
        <v>0.37379099999999998</v>
      </c>
      <c r="O303" s="49">
        <f>Calculations!V274</f>
        <v>14.831916767849915</v>
      </c>
      <c r="P303" s="49">
        <f>Calculations!O274</f>
        <v>0.18280000000000002</v>
      </c>
      <c r="Q303" s="49">
        <f>Calculations!T274</f>
        <v>7.253450150386084</v>
      </c>
      <c r="R303" s="49">
        <f>Calculations!M274</f>
        <v>0.1368</v>
      </c>
      <c r="S303" s="49">
        <f>Calculations!R274</f>
        <v>5.4281837011642029</v>
      </c>
      <c r="T303" s="27" t="s">
        <v>669</v>
      </c>
      <c r="U303" s="27" t="s">
        <v>692</v>
      </c>
      <c r="V303" s="27" t="s">
        <v>666</v>
      </c>
      <c r="W303" s="25" t="s">
        <v>676</v>
      </c>
      <c r="X303" s="34" t="s">
        <v>677</v>
      </c>
      <c r="Y303" s="34" t="s">
        <v>683</v>
      </c>
      <c r="Z303" s="34"/>
      <c r="AA303" s="13"/>
    </row>
    <row r="304" spans="2:27" x14ac:dyDescent="0.2">
      <c r="B304" s="13" t="str">
        <f>Calculations!A275</f>
        <v>P278</v>
      </c>
      <c r="C304" s="13" t="str">
        <f>Calculations!B275</f>
        <v>Land off Rylstone Drive and Pen-y-gent Way</v>
      </c>
      <c r="D304" s="13" t="str">
        <f>Calculations!C275</f>
        <v>Residential</v>
      </c>
      <c r="E304" s="49">
        <f>Calculations!D275</f>
        <v>5.0833899999999996</v>
      </c>
      <c r="F304" s="49">
        <f>Calculations!H275</f>
        <v>5.0833899999999996</v>
      </c>
      <c r="G304" s="49">
        <f>Calculations!L275</f>
        <v>100</v>
      </c>
      <c r="H304" s="49">
        <f>Calculations!G275</f>
        <v>0</v>
      </c>
      <c r="I304" s="49">
        <f>Calculations!K275</f>
        <v>0</v>
      </c>
      <c r="J304" s="49">
        <f>Calculations!F275</f>
        <v>0</v>
      </c>
      <c r="K304" s="49">
        <f>Calculations!J275</f>
        <v>0</v>
      </c>
      <c r="L304" s="49">
        <f>Calculations!E275</f>
        <v>0</v>
      </c>
      <c r="M304" s="49">
        <f>Calculations!I275</f>
        <v>0</v>
      </c>
      <c r="N304" s="49">
        <f>Calculations!Q275</f>
        <v>2.2225100000000001E-2</v>
      </c>
      <c r="O304" s="49">
        <f>Calculations!V275</f>
        <v>0.43721020814849942</v>
      </c>
      <c r="P304" s="49">
        <f>Calculations!O275</f>
        <v>0</v>
      </c>
      <c r="Q304" s="49">
        <f>Calculations!T275</f>
        <v>0</v>
      </c>
      <c r="R304" s="49">
        <f>Calculations!M275</f>
        <v>0</v>
      </c>
      <c r="S304" s="49">
        <f>Calculations!R275</f>
        <v>0</v>
      </c>
      <c r="T304" s="27" t="s">
        <v>669</v>
      </c>
      <c r="U304" s="27" t="s">
        <v>692</v>
      </c>
      <c r="V304" s="27" t="s">
        <v>666</v>
      </c>
      <c r="W304" s="25" t="s">
        <v>676</v>
      </c>
      <c r="X304" s="34" t="s">
        <v>677</v>
      </c>
      <c r="Y304" s="34" t="s">
        <v>683</v>
      </c>
      <c r="Z304" s="34"/>
      <c r="AA304" s="13"/>
    </row>
    <row r="305" spans="2:27" x14ac:dyDescent="0.2">
      <c r="B305" s="13" t="str">
        <f>Calculations!A276</f>
        <v>P279</v>
      </c>
      <c r="C305" s="13" t="str">
        <f>Calculations!B276</f>
        <v>Land adjacent to 37 Hollin Hall</v>
      </c>
      <c r="D305" s="13" t="str">
        <f>Calculations!C276</f>
        <v>Residential</v>
      </c>
      <c r="E305" s="49">
        <f>Calculations!D276</f>
        <v>0.27496300000000001</v>
      </c>
      <c r="F305" s="49">
        <f>Calculations!H276</f>
        <v>0.27496300000000001</v>
      </c>
      <c r="G305" s="49">
        <f>Calculations!L276</f>
        <v>100</v>
      </c>
      <c r="H305" s="49">
        <f>Calculations!G276</f>
        <v>0</v>
      </c>
      <c r="I305" s="49">
        <f>Calculations!K276</f>
        <v>0</v>
      </c>
      <c r="J305" s="49">
        <f>Calculations!F276</f>
        <v>0</v>
      </c>
      <c r="K305" s="49">
        <f>Calculations!J276</f>
        <v>0</v>
      </c>
      <c r="L305" s="49">
        <f>Calculations!E276</f>
        <v>0</v>
      </c>
      <c r="M305" s="49">
        <f>Calculations!I276</f>
        <v>0</v>
      </c>
      <c r="N305" s="49">
        <f>Calculations!Q276</f>
        <v>1.7136899999999999E-4</v>
      </c>
      <c r="O305" s="49">
        <f>Calculations!V276</f>
        <v>6.2324385462771352E-2</v>
      </c>
      <c r="P305" s="49">
        <f>Calculations!O276</f>
        <v>0</v>
      </c>
      <c r="Q305" s="49">
        <f>Calculations!T276</f>
        <v>0</v>
      </c>
      <c r="R305" s="49">
        <f>Calculations!M276</f>
        <v>0</v>
      </c>
      <c r="S305" s="49">
        <f>Calculations!R276</f>
        <v>0</v>
      </c>
      <c r="T305" s="27" t="s">
        <v>669</v>
      </c>
      <c r="U305" s="27" t="s">
        <v>692</v>
      </c>
      <c r="V305" s="27" t="s">
        <v>666</v>
      </c>
      <c r="W305" s="25" t="s">
        <v>676</v>
      </c>
      <c r="X305" s="34" t="s">
        <v>677</v>
      </c>
      <c r="Y305" s="34" t="s">
        <v>683</v>
      </c>
      <c r="Z305" s="34"/>
      <c r="AA305" s="13"/>
    </row>
    <row r="306" spans="2:27" ht="38.25" x14ac:dyDescent="0.2">
      <c r="B306" s="13" t="str">
        <f>Calculations!A277</f>
        <v>P280</v>
      </c>
      <c r="C306" s="13" t="str">
        <f>Calculations!B277</f>
        <v>Land between Colne, Nelson and Trawden</v>
      </c>
      <c r="D306" s="13" t="str">
        <f>Calculations!C277</f>
        <v>Environment</v>
      </c>
      <c r="E306" s="49">
        <f>Calculations!D277</f>
        <v>329.452</v>
      </c>
      <c r="F306" s="49">
        <f>Calculations!H277</f>
        <v>323.54335159819999</v>
      </c>
      <c r="G306" s="49">
        <f>Calculations!L277</f>
        <v>98.206522224239038</v>
      </c>
      <c r="H306" s="49">
        <f>Calculations!G277</f>
        <v>0</v>
      </c>
      <c r="I306" s="49">
        <f>Calculations!K277</f>
        <v>0</v>
      </c>
      <c r="J306" s="49">
        <f>Calculations!F277</f>
        <v>0</v>
      </c>
      <c r="K306" s="49">
        <f>Calculations!J277</f>
        <v>0</v>
      </c>
      <c r="L306" s="49">
        <f>Calculations!E277</f>
        <v>5.9086484017999998</v>
      </c>
      <c r="M306" s="49">
        <f>Calculations!I277</f>
        <v>1.7934777757609606</v>
      </c>
      <c r="N306" s="49">
        <f>Calculations!Q277</f>
        <v>13.6874</v>
      </c>
      <c r="O306" s="49">
        <f>Calculations!V277</f>
        <v>4.1545961171885439</v>
      </c>
      <c r="P306" s="49">
        <f>Calculations!O277</f>
        <v>4.8474900000000005</v>
      </c>
      <c r="Q306" s="49">
        <f>Calculations!T277</f>
        <v>1.4713797457596254</v>
      </c>
      <c r="R306" s="49">
        <f>Calculations!M277</f>
        <v>2.8225799999999999</v>
      </c>
      <c r="S306" s="49">
        <f>Calculations!R277</f>
        <v>0.85674999696465637</v>
      </c>
      <c r="T306" s="27" t="s">
        <v>669</v>
      </c>
      <c r="U306" s="48" t="s">
        <v>694</v>
      </c>
      <c r="V306" s="27" t="s">
        <v>668</v>
      </c>
      <c r="W306" s="25" t="s">
        <v>676</v>
      </c>
      <c r="X306" s="34" t="s">
        <v>696</v>
      </c>
      <c r="Y306" s="34" t="s">
        <v>683</v>
      </c>
      <c r="Z306" s="34"/>
      <c r="AA306" s="13"/>
    </row>
    <row r="307" spans="2:27" ht="25.5" x14ac:dyDescent="0.2">
      <c r="B307" s="13" t="str">
        <f>Calculations!A278</f>
        <v>P281</v>
      </c>
      <c r="C307" s="13" t="str">
        <f>Calculations!B278</f>
        <v>Land to rear of Main Street / Waterloo Road</v>
      </c>
      <c r="D307" s="13" t="str">
        <f>Calculations!C278</f>
        <v>Residential</v>
      </c>
      <c r="E307" s="49">
        <f>Calculations!D278</f>
        <v>2.0076100000000001</v>
      </c>
      <c r="F307" s="49">
        <f>Calculations!H278</f>
        <v>2.0076100000000001</v>
      </c>
      <c r="G307" s="49">
        <f>Calculations!L278</f>
        <v>100</v>
      </c>
      <c r="H307" s="49">
        <f>Calculations!G278</f>
        <v>0</v>
      </c>
      <c r="I307" s="49">
        <f>Calculations!K278</f>
        <v>0</v>
      </c>
      <c r="J307" s="49">
        <f>Calculations!F278</f>
        <v>0</v>
      </c>
      <c r="K307" s="49">
        <f>Calculations!J278</f>
        <v>0</v>
      </c>
      <c r="L307" s="49">
        <f>Calculations!E278</f>
        <v>0</v>
      </c>
      <c r="M307" s="49">
        <f>Calculations!I278</f>
        <v>0</v>
      </c>
      <c r="N307" s="49">
        <f>Calculations!Q278</f>
        <v>3.1952999999999999E-3</v>
      </c>
      <c r="O307" s="49">
        <f>Calculations!V278</f>
        <v>0.15915939848875027</v>
      </c>
      <c r="P307" s="49">
        <f>Calculations!O278</f>
        <v>0</v>
      </c>
      <c r="Q307" s="49">
        <f>Calculations!T278</f>
        <v>0</v>
      </c>
      <c r="R307" s="49">
        <f>Calculations!M278</f>
        <v>0</v>
      </c>
      <c r="S307" s="49">
        <f>Calculations!R278</f>
        <v>0</v>
      </c>
      <c r="T307" s="27" t="s">
        <v>669</v>
      </c>
      <c r="U307" s="48" t="s">
        <v>693</v>
      </c>
      <c r="V307" s="27" t="s">
        <v>666</v>
      </c>
      <c r="W307" s="25" t="s">
        <v>676</v>
      </c>
      <c r="X307" s="34" t="s">
        <v>677</v>
      </c>
      <c r="Y307" s="34" t="s">
        <v>683</v>
      </c>
      <c r="Z307" s="34"/>
      <c r="AA307" s="13"/>
    </row>
    <row r="308" spans="2:27" ht="25.5" x14ac:dyDescent="0.2">
      <c r="B308" s="13" t="str">
        <f>Calculations!A279</f>
        <v>P282</v>
      </c>
      <c r="C308" s="13" t="str">
        <f>Calculations!B279</f>
        <v>Land to rear of Church Lane / Brook Farm</v>
      </c>
      <c r="D308" s="13" t="str">
        <f>Calculations!C279</f>
        <v>Residential</v>
      </c>
      <c r="E308" s="49">
        <f>Calculations!D279</f>
        <v>2.7844099999999998</v>
      </c>
      <c r="F308" s="49">
        <f>Calculations!H279</f>
        <v>2.7838771533578779</v>
      </c>
      <c r="G308" s="49">
        <f>Calculations!L279</f>
        <v>99.980863211878926</v>
      </c>
      <c r="H308" s="49">
        <f>Calculations!G279</f>
        <v>5.3284664212200001E-4</v>
      </c>
      <c r="I308" s="49">
        <f>Calculations!K279</f>
        <v>1.9136788121074125E-2</v>
      </c>
      <c r="J308" s="49">
        <f>Calculations!F279</f>
        <v>0</v>
      </c>
      <c r="K308" s="49">
        <f>Calculations!J279</f>
        <v>0</v>
      </c>
      <c r="L308" s="49">
        <f>Calculations!E279</f>
        <v>0</v>
      </c>
      <c r="M308" s="49">
        <f>Calculations!I279</f>
        <v>0</v>
      </c>
      <c r="N308" s="49">
        <f>Calculations!Q279</f>
        <v>8.7037699999999996E-3</v>
      </c>
      <c r="O308" s="49">
        <f>Calculations!V279</f>
        <v>0.31258938159250971</v>
      </c>
      <c r="P308" s="49">
        <f>Calculations!O279</f>
        <v>0</v>
      </c>
      <c r="Q308" s="49">
        <f>Calculations!T279</f>
        <v>0</v>
      </c>
      <c r="R308" s="49">
        <f>Calculations!M279</f>
        <v>0</v>
      </c>
      <c r="S308" s="49">
        <f>Calculations!R279</f>
        <v>0</v>
      </c>
      <c r="T308" s="27" t="s">
        <v>669</v>
      </c>
      <c r="U308" s="48" t="s">
        <v>694</v>
      </c>
      <c r="V308" s="27" t="s">
        <v>666</v>
      </c>
      <c r="W308" s="25" t="s">
        <v>673</v>
      </c>
      <c r="X308" s="34" t="s">
        <v>703</v>
      </c>
      <c r="Y308" s="34" t="s">
        <v>682</v>
      </c>
      <c r="Z308" s="34"/>
      <c r="AA308" s="13"/>
    </row>
    <row r="309" spans="2:27" x14ac:dyDescent="0.2">
      <c r="B309" s="13" t="str">
        <f>Calculations!A280</f>
        <v>P283</v>
      </c>
      <c r="C309" s="13" t="str">
        <f>Calculations!B280</f>
        <v>Ralph Laithe Farm (Site B)</v>
      </c>
      <c r="D309" s="13" t="str">
        <f>Calculations!C280</f>
        <v>Residential</v>
      </c>
      <c r="E309" s="49">
        <f>Calculations!D280</f>
        <v>1.6090899999999999</v>
      </c>
      <c r="F309" s="49">
        <f>Calculations!H280</f>
        <v>1.6090899999999999</v>
      </c>
      <c r="G309" s="49">
        <f>Calculations!L280</f>
        <v>100</v>
      </c>
      <c r="H309" s="49">
        <f>Calculations!G280</f>
        <v>0</v>
      </c>
      <c r="I309" s="49">
        <f>Calculations!K280</f>
        <v>0</v>
      </c>
      <c r="J309" s="49">
        <f>Calculations!F280</f>
        <v>0</v>
      </c>
      <c r="K309" s="49">
        <f>Calculations!J280</f>
        <v>0</v>
      </c>
      <c r="L309" s="49">
        <f>Calculations!E280</f>
        <v>0</v>
      </c>
      <c r="M309" s="49">
        <f>Calculations!I280</f>
        <v>0</v>
      </c>
      <c r="N309" s="49">
        <f>Calculations!Q280</f>
        <v>2.1054780000000002E-2</v>
      </c>
      <c r="O309" s="49">
        <f>Calculations!V280</f>
        <v>1.308489891802199</v>
      </c>
      <c r="P309" s="49">
        <f>Calculations!O280</f>
        <v>6.7478799999999995E-3</v>
      </c>
      <c r="Q309" s="49">
        <f>Calculations!T280</f>
        <v>0.41936001093785924</v>
      </c>
      <c r="R309" s="49">
        <f>Calculations!M280</f>
        <v>2.5872099999999999E-3</v>
      </c>
      <c r="S309" s="49">
        <f>Calculations!R280</f>
        <v>0.16078715298709209</v>
      </c>
      <c r="T309" s="27" t="s">
        <v>669</v>
      </c>
      <c r="U309" s="27" t="s">
        <v>692</v>
      </c>
      <c r="V309" s="27" t="s">
        <v>666</v>
      </c>
      <c r="W309" s="25" t="s">
        <v>676</v>
      </c>
      <c r="X309" s="34" t="s">
        <v>677</v>
      </c>
      <c r="Y309" s="34" t="s">
        <v>683</v>
      </c>
      <c r="Z309" s="34"/>
      <c r="AA309" s="13"/>
    </row>
    <row r="310" spans="2:27" x14ac:dyDescent="0.2">
      <c r="B310" s="13" t="str">
        <f>Calculations!A281</f>
        <v>P284</v>
      </c>
      <c r="C310" s="13" t="str">
        <f>Calculations!B281</f>
        <v>Ralph Laithe Farm (Site C)</v>
      </c>
      <c r="D310" s="13" t="str">
        <f>Calculations!C281</f>
        <v>Residential</v>
      </c>
      <c r="E310" s="49">
        <f>Calculations!D281</f>
        <v>6.5563599999999997</v>
      </c>
      <c r="F310" s="49">
        <f>Calculations!H281</f>
        <v>6.5563599999999997</v>
      </c>
      <c r="G310" s="49">
        <f>Calculations!L281</f>
        <v>100</v>
      </c>
      <c r="H310" s="49">
        <f>Calculations!G281</f>
        <v>0</v>
      </c>
      <c r="I310" s="49">
        <f>Calculations!K281</f>
        <v>0</v>
      </c>
      <c r="J310" s="49">
        <f>Calculations!F281</f>
        <v>0</v>
      </c>
      <c r="K310" s="49">
        <f>Calculations!J281</f>
        <v>0</v>
      </c>
      <c r="L310" s="49">
        <f>Calculations!E281</f>
        <v>0</v>
      </c>
      <c r="M310" s="49">
        <f>Calculations!I281</f>
        <v>0</v>
      </c>
      <c r="N310" s="49">
        <f>Calculations!Q281</f>
        <v>9.10342393E-2</v>
      </c>
      <c r="O310" s="49">
        <f>Calculations!V281</f>
        <v>1.3884875037368296</v>
      </c>
      <c r="P310" s="49">
        <f>Calculations!O281</f>
        <v>1.5843930000000001E-4</v>
      </c>
      <c r="Q310" s="49">
        <f>Calculations!T281</f>
        <v>2.4165741356484394E-3</v>
      </c>
      <c r="R310" s="49">
        <f>Calculations!M281</f>
        <v>6.0340400000000003E-5</v>
      </c>
      <c r="S310" s="49">
        <f>Calculations!R281</f>
        <v>9.2033384377917019E-4</v>
      </c>
      <c r="T310" s="27" t="s">
        <v>669</v>
      </c>
      <c r="U310" s="27" t="s">
        <v>692</v>
      </c>
      <c r="V310" s="27" t="s">
        <v>666</v>
      </c>
      <c r="W310" s="25" t="s">
        <v>676</v>
      </c>
      <c r="X310" s="34" t="s">
        <v>677</v>
      </c>
      <c r="Y310" s="34" t="s">
        <v>683</v>
      </c>
      <c r="Z310" s="34"/>
      <c r="AA310" s="13"/>
    </row>
    <row r="311" spans="2:27" x14ac:dyDescent="0.2">
      <c r="B311" s="13" t="str">
        <f>Calculations!A282</f>
        <v>P285</v>
      </c>
      <c r="C311" s="13" t="str">
        <f>Calculations!B282</f>
        <v>Land at Brownley Park Farm</v>
      </c>
      <c r="D311" s="13" t="str">
        <f>Calculations!C282</f>
        <v>Residential</v>
      </c>
      <c r="E311" s="49">
        <f>Calculations!D282</f>
        <v>3.2360000000000002</v>
      </c>
      <c r="F311" s="49">
        <f>Calculations!H282</f>
        <v>3.2360000000000002</v>
      </c>
      <c r="G311" s="49">
        <f>Calculations!L282</f>
        <v>100</v>
      </c>
      <c r="H311" s="49">
        <f>Calculations!G282</f>
        <v>0</v>
      </c>
      <c r="I311" s="49">
        <f>Calculations!K282</f>
        <v>0</v>
      </c>
      <c r="J311" s="49">
        <f>Calculations!F282</f>
        <v>0</v>
      </c>
      <c r="K311" s="49">
        <f>Calculations!J282</f>
        <v>0</v>
      </c>
      <c r="L311" s="49">
        <f>Calculations!E282</f>
        <v>0</v>
      </c>
      <c r="M311" s="49">
        <f>Calculations!I282</f>
        <v>0</v>
      </c>
      <c r="N311" s="49">
        <f>Calculations!Q282</f>
        <v>5.06232E-2</v>
      </c>
      <c r="O311" s="49">
        <f>Calculations!V282</f>
        <v>1.5643757725587144</v>
      </c>
      <c r="P311" s="49">
        <f>Calculations!O282</f>
        <v>0</v>
      </c>
      <c r="Q311" s="49">
        <f>Calculations!T282</f>
        <v>0</v>
      </c>
      <c r="R311" s="49">
        <f>Calculations!M282</f>
        <v>0</v>
      </c>
      <c r="S311" s="49">
        <f>Calculations!R282</f>
        <v>0</v>
      </c>
      <c r="T311" s="27" t="s">
        <v>669</v>
      </c>
      <c r="U311" s="27" t="s">
        <v>692</v>
      </c>
      <c r="V311" s="27" t="s">
        <v>666</v>
      </c>
      <c r="W311" s="25" t="s">
        <v>676</v>
      </c>
      <c r="X311" s="34" t="s">
        <v>677</v>
      </c>
      <c r="Y311" s="34" t="s">
        <v>683</v>
      </c>
      <c r="Z311" s="34"/>
      <c r="AA311" s="13"/>
    </row>
    <row r="312" spans="2:27" ht="25.5" x14ac:dyDescent="0.2">
      <c r="B312" s="13" t="str">
        <f>Calculations!A283</f>
        <v>P286</v>
      </c>
      <c r="C312" s="13" t="str">
        <f>Calculations!B283</f>
        <v>Land off Cuckstool Lane</v>
      </c>
      <c r="D312" s="13" t="str">
        <f>Calculations!C283</f>
        <v>Residential</v>
      </c>
      <c r="E312" s="49">
        <f>Calculations!D283</f>
        <v>1.5203100000000001</v>
      </c>
      <c r="F312" s="49">
        <f>Calculations!H283</f>
        <v>1.469116144926</v>
      </c>
      <c r="G312" s="49">
        <f>Calculations!L283</f>
        <v>96.632669976912595</v>
      </c>
      <c r="H312" s="49">
        <f>Calculations!G283</f>
        <v>0</v>
      </c>
      <c r="I312" s="49">
        <f>Calculations!K283</f>
        <v>0</v>
      </c>
      <c r="J312" s="49">
        <f>Calculations!F283</f>
        <v>0</v>
      </c>
      <c r="K312" s="49">
        <f>Calculations!J283</f>
        <v>0</v>
      </c>
      <c r="L312" s="49">
        <f>Calculations!E283</f>
        <v>5.1193855073999997E-2</v>
      </c>
      <c r="M312" s="49">
        <f>Calculations!I283</f>
        <v>3.3673300230873964</v>
      </c>
      <c r="N312" s="49">
        <f>Calculations!Q283</f>
        <v>4.360352E-2</v>
      </c>
      <c r="O312" s="49">
        <f>Calculations!V283</f>
        <v>2.8680676967197476</v>
      </c>
      <c r="P312" s="49">
        <f>Calculations!O283</f>
        <v>3.386687E-2</v>
      </c>
      <c r="Q312" s="49">
        <f>Calculations!T283</f>
        <v>2.2276292335115864</v>
      </c>
      <c r="R312" s="49">
        <f>Calculations!M283</f>
        <v>2.7374900000000001E-2</v>
      </c>
      <c r="S312" s="49">
        <f>Calculations!R283</f>
        <v>1.8006130328682965</v>
      </c>
      <c r="T312" s="27" t="s">
        <v>669</v>
      </c>
      <c r="U312" s="48" t="s">
        <v>694</v>
      </c>
      <c r="V312" s="27" t="s">
        <v>666</v>
      </c>
      <c r="W312" s="25" t="s">
        <v>673</v>
      </c>
      <c r="X312" s="34" t="s">
        <v>674</v>
      </c>
      <c r="Y312" s="34" t="s">
        <v>682</v>
      </c>
      <c r="Z312" s="34"/>
      <c r="AA312" s="13"/>
    </row>
    <row r="313" spans="2:27" ht="38.25" x14ac:dyDescent="0.2">
      <c r="B313" s="13" t="str">
        <f>Calculations!A284</f>
        <v>P287</v>
      </c>
      <c r="C313" s="13" t="str">
        <f>Calculations!B284</f>
        <v>Whiteholme Mill</v>
      </c>
      <c r="D313" s="13" t="str">
        <f>Calculations!C284</f>
        <v>Residential</v>
      </c>
      <c r="E313" s="49">
        <f>Calculations!D284</f>
        <v>0.48037400000000002</v>
      </c>
      <c r="F313" s="49">
        <f>Calculations!H284</f>
        <v>-1.720399994686872E-8</v>
      </c>
      <c r="G313" s="49">
        <f>Calculations!L284</f>
        <v>-3.5813761666677879E-6</v>
      </c>
      <c r="H313" s="49">
        <f>Calculations!G284</f>
        <v>0</v>
      </c>
      <c r="I313" s="49">
        <f>Calculations!K284</f>
        <v>0</v>
      </c>
      <c r="J313" s="49">
        <f>Calculations!F284</f>
        <v>0.461818160388</v>
      </c>
      <c r="K313" s="49">
        <f>Calculations!J284</f>
        <v>96.137209838167763</v>
      </c>
      <c r="L313" s="49">
        <f>Calculations!E284</f>
        <v>1.8555856815999999E-2</v>
      </c>
      <c r="M313" s="49">
        <f>Calculations!I284</f>
        <v>3.8627937432084161</v>
      </c>
      <c r="N313" s="49">
        <f>Calculations!Q284</f>
        <v>0.4803733</v>
      </c>
      <c r="O313" s="49">
        <f>Calculations!V284</f>
        <v>99.999854280206662</v>
      </c>
      <c r="P313" s="49">
        <f>Calculations!O284</f>
        <v>0.43699300000000002</v>
      </c>
      <c r="Q313" s="49">
        <f>Calculations!T284</f>
        <v>90.969328065215848</v>
      </c>
      <c r="R313" s="49">
        <f>Calculations!M284</f>
        <v>0.29334500000000002</v>
      </c>
      <c r="S313" s="49">
        <f>Calculations!R284</f>
        <v>61.065961105305455</v>
      </c>
      <c r="T313" s="27" t="s">
        <v>51</v>
      </c>
      <c r="U313" s="48" t="s">
        <v>694</v>
      </c>
      <c r="V313" s="27" t="s">
        <v>666</v>
      </c>
      <c r="W313" s="25" t="s">
        <v>670</v>
      </c>
      <c r="X313" s="34" t="s">
        <v>675</v>
      </c>
      <c r="Y313" s="34" t="s">
        <v>700</v>
      </c>
      <c r="Z313" s="34"/>
      <c r="AA313" s="13"/>
    </row>
    <row r="314" spans="2:27" x14ac:dyDescent="0.2">
      <c r="B314" s="13" t="str">
        <f>Calculations!A285</f>
        <v>P288</v>
      </c>
      <c r="C314" s="13" t="str">
        <f>Calculations!B285</f>
        <v>Land at Applegarth</v>
      </c>
      <c r="D314" s="13" t="str">
        <f>Calculations!C285</f>
        <v>Residential</v>
      </c>
      <c r="E314" s="49">
        <f>Calculations!D285</f>
        <v>0.61900699999999997</v>
      </c>
      <c r="F314" s="49">
        <f>Calculations!H285</f>
        <v>0.61900699999999997</v>
      </c>
      <c r="G314" s="49">
        <f>Calculations!L285</f>
        <v>100</v>
      </c>
      <c r="H314" s="49">
        <f>Calculations!G285</f>
        <v>0</v>
      </c>
      <c r="I314" s="49">
        <f>Calculations!K285</f>
        <v>0</v>
      </c>
      <c r="J314" s="49">
        <f>Calculations!F285</f>
        <v>0</v>
      </c>
      <c r="K314" s="49">
        <f>Calculations!J285</f>
        <v>0</v>
      </c>
      <c r="L314" s="49">
        <f>Calculations!E285</f>
        <v>0</v>
      </c>
      <c r="M314" s="49">
        <f>Calculations!I285</f>
        <v>0</v>
      </c>
      <c r="N314" s="49">
        <f>Calculations!Q285</f>
        <v>1.2309280000000001E-3</v>
      </c>
      <c r="O314" s="49">
        <f>Calculations!V285</f>
        <v>0.19885526334920287</v>
      </c>
      <c r="P314" s="49">
        <f>Calculations!O285</f>
        <v>2.7105400000000001E-4</v>
      </c>
      <c r="Q314" s="49">
        <f>Calculations!T285</f>
        <v>4.3788519354385338E-2</v>
      </c>
      <c r="R314" s="49">
        <f>Calculations!M285</f>
        <v>0</v>
      </c>
      <c r="S314" s="49">
        <f>Calculations!R285</f>
        <v>0</v>
      </c>
      <c r="T314" s="27" t="s">
        <v>669</v>
      </c>
      <c r="U314" s="27" t="s">
        <v>692</v>
      </c>
      <c r="V314" s="27" t="s">
        <v>666</v>
      </c>
      <c r="W314" s="25" t="s">
        <v>676</v>
      </c>
      <c r="X314" s="34" t="s">
        <v>677</v>
      </c>
      <c r="Y314" s="34" t="s">
        <v>683</v>
      </c>
      <c r="Z314" s="34"/>
      <c r="AA314" s="13"/>
    </row>
    <row r="315" spans="2:27" x14ac:dyDescent="0.2">
      <c r="B315" s="13" t="str">
        <f>Calculations!A286</f>
        <v>P289</v>
      </c>
      <c r="C315" s="13" t="str">
        <f>Calculations!B286</f>
        <v>Land South of Keighley Road (Site 1)</v>
      </c>
      <c r="D315" s="13" t="str">
        <f>Calculations!C286</f>
        <v>Residential</v>
      </c>
      <c r="E315" s="49">
        <f>Calculations!D286</f>
        <v>1.0561700000000001</v>
      </c>
      <c r="F315" s="49">
        <f>Calculations!H286</f>
        <v>1.0561700000000001</v>
      </c>
      <c r="G315" s="49">
        <f>Calculations!L286</f>
        <v>100</v>
      </c>
      <c r="H315" s="49">
        <f>Calculations!G286</f>
        <v>0</v>
      </c>
      <c r="I315" s="49">
        <f>Calculations!K286</f>
        <v>0</v>
      </c>
      <c r="J315" s="49">
        <f>Calculations!F286</f>
        <v>0</v>
      </c>
      <c r="K315" s="49">
        <f>Calculations!J286</f>
        <v>0</v>
      </c>
      <c r="L315" s="49">
        <f>Calculations!E286</f>
        <v>0</v>
      </c>
      <c r="M315" s="49">
        <f>Calculations!I286</f>
        <v>0</v>
      </c>
      <c r="N315" s="49">
        <f>Calculations!Q286</f>
        <v>8.2783999999999996E-2</v>
      </c>
      <c r="O315" s="49">
        <f>Calculations!V286</f>
        <v>7.8381321188823767</v>
      </c>
      <c r="P315" s="49">
        <f>Calculations!O286</f>
        <v>1.44E-2</v>
      </c>
      <c r="Q315" s="49">
        <f>Calculations!T286</f>
        <v>1.3634168741774524</v>
      </c>
      <c r="R315" s="49">
        <f>Calculations!M286</f>
        <v>0</v>
      </c>
      <c r="S315" s="49">
        <f>Calculations!R286</f>
        <v>0</v>
      </c>
      <c r="T315" s="27" t="s">
        <v>669</v>
      </c>
      <c r="U315" s="27" t="s">
        <v>692</v>
      </c>
      <c r="V315" s="27" t="s">
        <v>666</v>
      </c>
      <c r="W315" s="25" t="s">
        <v>676</v>
      </c>
      <c r="X315" s="34" t="s">
        <v>677</v>
      </c>
      <c r="Y315" s="34" t="s">
        <v>683</v>
      </c>
      <c r="Z315" s="34"/>
      <c r="AA315" s="13"/>
    </row>
    <row r="316" spans="2:27" x14ac:dyDescent="0.2">
      <c r="B316" s="13" t="str">
        <f>Calculations!A287</f>
        <v>P290</v>
      </c>
      <c r="C316" s="13" t="str">
        <f>Calculations!B287</f>
        <v>Land South of Keighley Road (Site 2)</v>
      </c>
      <c r="D316" s="13" t="str">
        <f>Calculations!C287</f>
        <v>Residential</v>
      </c>
      <c r="E316" s="49">
        <f>Calculations!D287</f>
        <v>0.56286599999999998</v>
      </c>
      <c r="F316" s="49">
        <f>Calculations!H287</f>
        <v>0.56286599999999998</v>
      </c>
      <c r="G316" s="49">
        <f>Calculations!L287</f>
        <v>100</v>
      </c>
      <c r="H316" s="49">
        <f>Calculations!G287</f>
        <v>0</v>
      </c>
      <c r="I316" s="49">
        <f>Calculations!K287</f>
        <v>0</v>
      </c>
      <c r="J316" s="49">
        <f>Calculations!F287</f>
        <v>0</v>
      </c>
      <c r="K316" s="49">
        <f>Calculations!J287</f>
        <v>0</v>
      </c>
      <c r="L316" s="49">
        <f>Calculations!E287</f>
        <v>0</v>
      </c>
      <c r="M316" s="49">
        <f>Calculations!I287</f>
        <v>0</v>
      </c>
      <c r="N316" s="49">
        <f>Calculations!Q287</f>
        <v>8.4969999999999995E-5</v>
      </c>
      <c r="O316" s="49">
        <f>Calculations!V287</f>
        <v>1.5095955342834706E-2</v>
      </c>
      <c r="P316" s="49">
        <f>Calculations!O287</f>
        <v>0</v>
      </c>
      <c r="Q316" s="49">
        <f>Calculations!T287</f>
        <v>0</v>
      </c>
      <c r="R316" s="49">
        <f>Calculations!M287</f>
        <v>0</v>
      </c>
      <c r="S316" s="49">
        <f>Calculations!R287</f>
        <v>0</v>
      </c>
      <c r="T316" s="27" t="s">
        <v>669</v>
      </c>
      <c r="U316" s="27" t="s">
        <v>692</v>
      </c>
      <c r="V316" s="27" t="s">
        <v>666</v>
      </c>
      <c r="W316" s="25" t="s">
        <v>676</v>
      </c>
      <c r="X316" s="34" t="s">
        <v>677</v>
      </c>
      <c r="Y316" s="34" t="s">
        <v>683</v>
      </c>
      <c r="Z316" s="34"/>
      <c r="AA316" s="13"/>
    </row>
    <row r="317" spans="2:27" ht="25.5" x14ac:dyDescent="0.2">
      <c r="B317" s="13" t="str">
        <f>Calculations!A288</f>
        <v>P291</v>
      </c>
      <c r="C317" s="13" t="str">
        <f>Calculations!B288</f>
        <v>Land east of Hayfields</v>
      </c>
      <c r="D317" s="13" t="str">
        <f>Calculations!C288</f>
        <v>Residential</v>
      </c>
      <c r="E317" s="49">
        <f>Calculations!D288</f>
        <v>1.7241</v>
      </c>
      <c r="F317" s="49">
        <f>Calculations!H288</f>
        <v>1.6671126949427</v>
      </c>
      <c r="G317" s="49">
        <f>Calculations!L288</f>
        <v>96.694663589275564</v>
      </c>
      <c r="H317" s="49">
        <f>Calculations!G288</f>
        <v>0</v>
      </c>
      <c r="I317" s="49">
        <f>Calculations!K288</f>
        <v>0</v>
      </c>
      <c r="J317" s="49">
        <f>Calculations!F288</f>
        <v>0</v>
      </c>
      <c r="K317" s="49">
        <f>Calculations!J288</f>
        <v>0</v>
      </c>
      <c r="L317" s="49">
        <f>Calculations!E288</f>
        <v>5.69873050573E-2</v>
      </c>
      <c r="M317" s="49">
        <f>Calculations!I288</f>
        <v>3.3053364107244363</v>
      </c>
      <c r="N317" s="49">
        <f>Calculations!Q288</f>
        <v>0.15019339999999998</v>
      </c>
      <c r="O317" s="49">
        <f>Calculations!V288</f>
        <v>8.7114088509947205</v>
      </c>
      <c r="P317" s="49">
        <f>Calculations!O288</f>
        <v>5.7325299999999996E-2</v>
      </c>
      <c r="Q317" s="49">
        <f>Calculations!T288</f>
        <v>3.3249405486920707</v>
      </c>
      <c r="R317" s="49">
        <f>Calculations!M288</f>
        <v>4.0620099999999999E-2</v>
      </c>
      <c r="S317" s="49">
        <f>Calculations!R288</f>
        <v>2.3560176323879127</v>
      </c>
      <c r="T317" s="27" t="s">
        <v>669</v>
      </c>
      <c r="U317" s="48" t="s">
        <v>694</v>
      </c>
      <c r="V317" s="27" t="s">
        <v>666</v>
      </c>
      <c r="W317" s="25" t="s">
        <v>673</v>
      </c>
      <c r="X317" s="34" t="s">
        <v>674</v>
      </c>
      <c r="Y317" s="34" t="s">
        <v>682</v>
      </c>
      <c r="Z317" s="34"/>
      <c r="AA317" s="13"/>
    </row>
    <row r="318" spans="2:27" ht="25.5" x14ac:dyDescent="0.2">
      <c r="B318" s="13" t="str">
        <f>Calculations!A289</f>
        <v>P292</v>
      </c>
      <c r="C318" s="13" t="str">
        <f>Calculations!B289</f>
        <v>Land at Trough Laithe</v>
      </c>
      <c r="D318" s="13" t="str">
        <f>Calculations!C289</f>
        <v>Residential</v>
      </c>
      <c r="E318" s="49">
        <f>Calculations!D289</f>
        <v>17.312999999999999</v>
      </c>
      <c r="F318" s="49">
        <f>Calculations!H289</f>
        <v>16.967205646086001</v>
      </c>
      <c r="G318" s="49">
        <f>Calculations!L289</f>
        <v>98.002689574805075</v>
      </c>
      <c r="H318" s="49">
        <f>Calculations!G289</f>
        <v>0</v>
      </c>
      <c r="I318" s="49">
        <f>Calculations!K289</f>
        <v>0</v>
      </c>
      <c r="J318" s="49">
        <f>Calculations!F289</f>
        <v>0</v>
      </c>
      <c r="K318" s="49">
        <f>Calculations!J289</f>
        <v>0</v>
      </c>
      <c r="L318" s="49">
        <f>Calculations!E289</f>
        <v>0.34579435391399999</v>
      </c>
      <c r="M318" s="49">
        <f>Calculations!I289</f>
        <v>1.9973104251949405</v>
      </c>
      <c r="N318" s="49">
        <f>Calculations!Q289</f>
        <v>0.2808794</v>
      </c>
      <c r="O318" s="49">
        <f>Calculations!V289</f>
        <v>1.6223612314445794</v>
      </c>
      <c r="P318" s="49">
        <f>Calculations!O289</f>
        <v>5.2322399999999998E-2</v>
      </c>
      <c r="Q318" s="49">
        <f>Calculations!T289</f>
        <v>0.3022145208802634</v>
      </c>
      <c r="R318" s="49">
        <f>Calculations!M289</f>
        <v>1.60041E-2</v>
      </c>
      <c r="S318" s="49">
        <f>Calculations!R289</f>
        <v>9.2439785132559349E-2</v>
      </c>
      <c r="T318" s="27" t="s">
        <v>669</v>
      </c>
      <c r="U318" s="48" t="s">
        <v>694</v>
      </c>
      <c r="V318" s="27" t="s">
        <v>666</v>
      </c>
      <c r="W318" s="25" t="s">
        <v>673</v>
      </c>
      <c r="X318" s="34" t="s">
        <v>674</v>
      </c>
      <c r="Y318" s="34" t="s">
        <v>682</v>
      </c>
      <c r="Z318" s="34"/>
      <c r="AA318" s="13"/>
    </row>
    <row r="319" spans="2:27" ht="25.5" x14ac:dyDescent="0.2">
      <c r="B319" s="13" t="str">
        <f>Calculations!A290</f>
        <v>P293</v>
      </c>
      <c r="C319" s="13" t="str">
        <f>Calculations!B290</f>
        <v>Riverside Business Park</v>
      </c>
      <c r="D319" s="13" t="str">
        <f>Calculations!C290</f>
        <v>Mixed Use</v>
      </c>
      <c r="E319" s="49">
        <f>Calculations!D290</f>
        <v>4.7495900000000004</v>
      </c>
      <c r="F319" s="49">
        <f>Calculations!H290</f>
        <v>3.5469008882060002</v>
      </c>
      <c r="G319" s="49">
        <f>Calculations!L290</f>
        <v>74.678043540726662</v>
      </c>
      <c r="H319" s="49">
        <f>Calculations!G290</f>
        <v>0.67659193395700001</v>
      </c>
      <c r="I319" s="49">
        <f>Calculations!K290</f>
        <v>14.245270306636993</v>
      </c>
      <c r="J319" s="49">
        <f>Calculations!F290</f>
        <v>0.27776214570800001</v>
      </c>
      <c r="K319" s="49">
        <f>Calculations!J290</f>
        <v>5.8481289060318886</v>
      </c>
      <c r="L319" s="49">
        <f>Calculations!E290</f>
        <v>0.24833503212899999</v>
      </c>
      <c r="M319" s="49">
        <f>Calculations!I290</f>
        <v>5.228557246604443</v>
      </c>
      <c r="N319" s="49">
        <f>Calculations!Q290</f>
        <v>1.0480689999999999</v>
      </c>
      <c r="O319" s="49">
        <f>Calculations!V290</f>
        <v>22.066515214997501</v>
      </c>
      <c r="P319" s="49">
        <f>Calculations!O290</f>
        <v>0.32670900000000003</v>
      </c>
      <c r="Q319" s="49">
        <f>Calculations!T290</f>
        <v>6.8786779490440226</v>
      </c>
      <c r="R319" s="49">
        <f>Calculations!M290</f>
        <v>0.19241800000000001</v>
      </c>
      <c r="S319" s="49">
        <f>Calculations!R290</f>
        <v>4.0512549504272997</v>
      </c>
      <c r="T319" s="27" t="s">
        <v>669</v>
      </c>
      <c r="U319" s="48" t="s">
        <v>691</v>
      </c>
      <c r="V319" s="27" t="s">
        <v>666</v>
      </c>
      <c r="W319" s="25" t="s">
        <v>673</v>
      </c>
      <c r="X319" s="34" t="s">
        <v>674</v>
      </c>
      <c r="Y319" s="34" t="s">
        <v>682</v>
      </c>
      <c r="Z319" s="34"/>
      <c r="AA319" s="13"/>
    </row>
    <row r="320" spans="2:27" ht="38.25" x14ac:dyDescent="0.2">
      <c r="B320" s="13" t="str">
        <f>Calculations!A291</f>
        <v>P294</v>
      </c>
      <c r="C320" s="13" t="str">
        <f>Calculations!B291</f>
        <v>Land to north of Riverside Way</v>
      </c>
      <c r="D320" s="13" t="str">
        <f>Calculations!C291</f>
        <v>Residential</v>
      </c>
      <c r="E320" s="49">
        <f>Calculations!D291</f>
        <v>3.6347800000000001</v>
      </c>
      <c r="F320" s="49">
        <f>Calculations!H291</f>
        <v>2.9644023522601004</v>
      </c>
      <c r="G320" s="49">
        <f>Calculations!L291</f>
        <v>81.556582578865857</v>
      </c>
      <c r="H320" s="49">
        <f>Calculations!G291</f>
        <v>0.25048122895300001</v>
      </c>
      <c r="I320" s="49">
        <f>Calculations!K291</f>
        <v>6.8912349290190882</v>
      </c>
      <c r="J320" s="49">
        <f>Calculations!F291</f>
        <v>4.24286293499E-2</v>
      </c>
      <c r="K320" s="49">
        <f>Calculations!J291</f>
        <v>1.1672956643840893</v>
      </c>
      <c r="L320" s="49">
        <f>Calculations!E291</f>
        <v>0.37746778943699999</v>
      </c>
      <c r="M320" s="49">
        <f>Calculations!I291</f>
        <v>10.384886827730975</v>
      </c>
      <c r="N320" s="49">
        <f>Calculations!Q291</f>
        <v>0.50082420000000005</v>
      </c>
      <c r="O320" s="49">
        <f>Calculations!V291</f>
        <v>13.778666109090508</v>
      </c>
      <c r="P320" s="49">
        <f>Calculations!O291</f>
        <v>0.19985520000000001</v>
      </c>
      <c r="Q320" s="49">
        <f>Calculations!T291</f>
        <v>5.4984125586693011</v>
      </c>
      <c r="R320" s="49">
        <f>Calculations!M291</f>
        <v>0.15184800000000001</v>
      </c>
      <c r="S320" s="49">
        <f>Calculations!R291</f>
        <v>4.1776393619421262</v>
      </c>
      <c r="T320" s="27" t="s">
        <v>669</v>
      </c>
      <c r="U320" s="48" t="s">
        <v>691</v>
      </c>
      <c r="V320" s="27" t="s">
        <v>666</v>
      </c>
      <c r="W320" s="25" t="s">
        <v>670</v>
      </c>
      <c r="X320" s="34" t="s">
        <v>685</v>
      </c>
      <c r="Y320" s="34" t="s">
        <v>700</v>
      </c>
      <c r="Z320" s="34"/>
      <c r="AA320" s="13"/>
    </row>
    <row r="321" spans="2:27" ht="38.25" x14ac:dyDescent="0.2">
      <c r="B321" s="13" t="str">
        <f>Calculations!A292</f>
        <v>P295</v>
      </c>
      <c r="C321" s="13" t="str">
        <f>Calculations!B292</f>
        <v>Greater Gib Hill</v>
      </c>
      <c r="D321" s="13" t="str">
        <f>Calculations!C292</f>
        <v>Environment</v>
      </c>
      <c r="E321" s="49">
        <f>Calculations!D292</f>
        <v>127.72499999999999</v>
      </c>
      <c r="F321" s="49">
        <f>Calculations!H292</f>
        <v>125.09324820953999</v>
      </c>
      <c r="G321" s="49">
        <f>Calculations!L292</f>
        <v>97.939517094961843</v>
      </c>
      <c r="H321" s="49">
        <f>Calculations!G292</f>
        <v>0</v>
      </c>
      <c r="I321" s="49">
        <f>Calculations!K292</f>
        <v>0</v>
      </c>
      <c r="J321" s="49">
        <f>Calculations!F292</f>
        <v>0</v>
      </c>
      <c r="K321" s="49">
        <f>Calculations!J292</f>
        <v>0</v>
      </c>
      <c r="L321" s="49">
        <f>Calculations!E292</f>
        <v>2.6317517904600001</v>
      </c>
      <c r="M321" s="49">
        <f>Calculations!I292</f>
        <v>2.0604829050381679</v>
      </c>
      <c r="N321" s="49">
        <f>Calculations!Q292</f>
        <v>4.0993269999999997</v>
      </c>
      <c r="O321" s="49">
        <f>Calculations!V292</f>
        <v>3.2094946173419459</v>
      </c>
      <c r="P321" s="49">
        <f>Calculations!O292</f>
        <v>1.3172869999999999</v>
      </c>
      <c r="Q321" s="49">
        <f>Calculations!T292</f>
        <v>1.0313462517126639</v>
      </c>
      <c r="R321" s="49">
        <f>Calculations!M292</f>
        <v>0.68947000000000003</v>
      </c>
      <c r="S321" s="49">
        <f>Calculations!R292</f>
        <v>0.53980818164024269</v>
      </c>
      <c r="T321" s="27" t="s">
        <v>669</v>
      </c>
      <c r="U321" s="48" t="s">
        <v>694</v>
      </c>
      <c r="V321" s="27" t="s">
        <v>668</v>
      </c>
      <c r="W321" s="25" t="s">
        <v>676</v>
      </c>
      <c r="X321" s="34" t="s">
        <v>696</v>
      </c>
      <c r="Y321" s="34" t="s">
        <v>683</v>
      </c>
      <c r="Z321" s="34"/>
      <c r="AA321" s="13"/>
    </row>
    <row r="322" spans="2:27" ht="25.5" x14ac:dyDescent="0.2">
      <c r="B322" s="13" t="str">
        <f>Calculations!A293</f>
        <v>P296</v>
      </c>
      <c r="C322" s="13" t="str">
        <f>Calculations!B293</f>
        <v>Land at Barden Lane Stables,</v>
      </c>
      <c r="D322" s="13" t="str">
        <f>Calculations!C293</f>
        <v>Residential</v>
      </c>
      <c r="E322" s="49">
        <f>Calculations!D293</f>
        <v>11.3009</v>
      </c>
      <c r="F322" s="49">
        <f>Calculations!H293</f>
        <v>9.9819671854663099</v>
      </c>
      <c r="G322" s="49">
        <f>Calculations!L293</f>
        <v>88.328957742005585</v>
      </c>
      <c r="H322" s="49">
        <f>Calculations!G293</f>
        <v>0.18186820489200001</v>
      </c>
      <c r="I322" s="49">
        <f>Calculations!K293</f>
        <v>1.6093249643125769</v>
      </c>
      <c r="J322" s="49">
        <f>Calculations!F293</f>
        <v>8.8155349316899993E-3</v>
      </c>
      <c r="K322" s="49">
        <f>Calculations!J293</f>
        <v>7.8007370489872482E-2</v>
      </c>
      <c r="L322" s="49">
        <f>Calculations!E293</f>
        <v>1.12824907471</v>
      </c>
      <c r="M322" s="49">
        <f>Calculations!I293</f>
        <v>9.9837099231919577</v>
      </c>
      <c r="N322" s="49">
        <f>Calculations!Q293</f>
        <v>0.95626300000000009</v>
      </c>
      <c r="O322" s="49">
        <f>Calculations!V293</f>
        <v>8.4618304736790879</v>
      </c>
      <c r="P322" s="49">
        <f>Calculations!O293</f>
        <v>0.262376</v>
      </c>
      <c r="Q322" s="49">
        <f>Calculations!T293</f>
        <v>2.3217265881478464</v>
      </c>
      <c r="R322" s="49">
        <f>Calculations!M293</f>
        <v>0.141486</v>
      </c>
      <c r="S322" s="49">
        <f>Calculations!R293</f>
        <v>1.2519887796547178</v>
      </c>
      <c r="T322" s="27" t="s">
        <v>669</v>
      </c>
      <c r="U322" s="48" t="s">
        <v>691</v>
      </c>
      <c r="V322" s="27" t="s">
        <v>666</v>
      </c>
      <c r="W322" s="25" t="s">
        <v>673</v>
      </c>
      <c r="X322" s="34" t="s">
        <v>674</v>
      </c>
      <c r="Y322" s="34" t="s">
        <v>682</v>
      </c>
      <c r="Z322" s="34"/>
      <c r="AA322" s="13"/>
    </row>
    <row r="323" spans="2:27" ht="25.5" x14ac:dyDescent="0.2">
      <c r="B323" s="13" t="str">
        <f>Calculations!A294</f>
        <v>P297</v>
      </c>
      <c r="C323" s="13" t="str">
        <f>Calculations!B294</f>
        <v>The Stables</v>
      </c>
      <c r="D323" s="13" t="str">
        <f>Calculations!C294</f>
        <v>Residential</v>
      </c>
      <c r="E323" s="49">
        <f>Calculations!D294</f>
        <v>1.3124</v>
      </c>
      <c r="F323" s="49">
        <f>Calculations!H294</f>
        <v>1.2896355761372</v>
      </c>
      <c r="G323" s="49">
        <f>Calculations!L294</f>
        <v>98.265435548399878</v>
      </c>
      <c r="H323" s="49">
        <f>Calculations!G294</f>
        <v>0</v>
      </c>
      <c r="I323" s="49">
        <f>Calculations!K294</f>
        <v>0</v>
      </c>
      <c r="J323" s="49">
        <f>Calculations!F294</f>
        <v>0</v>
      </c>
      <c r="K323" s="49">
        <f>Calculations!J294</f>
        <v>0</v>
      </c>
      <c r="L323" s="49">
        <f>Calculations!E294</f>
        <v>2.27644238628E-2</v>
      </c>
      <c r="M323" s="49">
        <f>Calculations!I294</f>
        <v>1.7345644516001217</v>
      </c>
      <c r="N323" s="49">
        <f>Calculations!Q294</f>
        <v>5.8883099999999999E-3</v>
      </c>
      <c r="O323" s="49">
        <f>Calculations!V294</f>
        <v>0.44866732703444073</v>
      </c>
      <c r="P323" s="49">
        <f>Calculations!O294</f>
        <v>0</v>
      </c>
      <c r="Q323" s="49">
        <f>Calculations!T294</f>
        <v>0</v>
      </c>
      <c r="R323" s="49">
        <f>Calculations!M294</f>
        <v>0</v>
      </c>
      <c r="S323" s="49">
        <f>Calculations!R294</f>
        <v>0</v>
      </c>
      <c r="T323" s="27" t="s">
        <v>669</v>
      </c>
      <c r="U323" s="48" t="s">
        <v>694</v>
      </c>
      <c r="V323" s="27" t="s">
        <v>666</v>
      </c>
      <c r="W323" s="25" t="s">
        <v>673</v>
      </c>
      <c r="X323" s="34" t="s">
        <v>674</v>
      </c>
      <c r="Y323" s="34" t="s">
        <v>682</v>
      </c>
      <c r="Z323" s="34"/>
      <c r="AA323" s="13"/>
    </row>
    <row r="324" spans="2:27" x14ac:dyDescent="0.2">
      <c r="B324" s="13" t="str">
        <f>Calculations!A295</f>
        <v>P298</v>
      </c>
      <c r="C324" s="13" t="str">
        <f>Calculations!B295</f>
        <v>Land to rear of the Craven Heiffer</v>
      </c>
      <c r="D324" s="13" t="str">
        <f>Calculations!C295</f>
        <v>Mixed Use</v>
      </c>
      <c r="E324" s="49">
        <f>Calculations!D295</f>
        <v>1.71194</v>
      </c>
      <c r="F324" s="49">
        <f>Calculations!H295</f>
        <v>1.71194</v>
      </c>
      <c r="G324" s="49">
        <f>Calculations!L295</f>
        <v>100</v>
      </c>
      <c r="H324" s="49">
        <f>Calculations!G295</f>
        <v>0</v>
      </c>
      <c r="I324" s="49">
        <f>Calculations!K295</f>
        <v>0</v>
      </c>
      <c r="J324" s="49">
        <f>Calculations!F295</f>
        <v>0</v>
      </c>
      <c r="K324" s="49">
        <f>Calculations!J295</f>
        <v>0</v>
      </c>
      <c r="L324" s="49">
        <f>Calculations!E295</f>
        <v>0</v>
      </c>
      <c r="M324" s="49">
        <f>Calculations!I295</f>
        <v>0</v>
      </c>
      <c r="N324" s="49">
        <f>Calculations!Q295</f>
        <v>0</v>
      </c>
      <c r="O324" s="49">
        <f>Calculations!V295</f>
        <v>0</v>
      </c>
      <c r="P324" s="49">
        <f>Calculations!O295</f>
        <v>0</v>
      </c>
      <c r="Q324" s="49">
        <f>Calculations!T295</f>
        <v>0</v>
      </c>
      <c r="R324" s="49">
        <f>Calculations!M295</f>
        <v>0</v>
      </c>
      <c r="S324" s="49">
        <f>Calculations!R295</f>
        <v>0</v>
      </c>
      <c r="T324" s="27" t="s">
        <v>669</v>
      </c>
      <c r="U324" s="27" t="s">
        <v>692</v>
      </c>
      <c r="V324" s="27" t="s">
        <v>666</v>
      </c>
      <c r="W324" s="25" t="s">
        <v>678</v>
      </c>
      <c r="X324" s="34" t="s">
        <v>679</v>
      </c>
      <c r="Y324" s="34" t="s">
        <v>684</v>
      </c>
      <c r="Z324" s="34"/>
      <c r="AA324" s="13"/>
    </row>
    <row r="325" spans="2:27" x14ac:dyDescent="0.2">
      <c r="B325" s="13" t="str">
        <f>Calculations!A296</f>
        <v>P299</v>
      </c>
      <c r="C325" s="13" t="str">
        <f>Calculations!B296</f>
        <v>Land at the Herders</v>
      </c>
      <c r="D325" s="13" t="str">
        <f>Calculations!C296</f>
        <v>Residential</v>
      </c>
      <c r="E325" s="49">
        <f>Calculations!D296</f>
        <v>0.41908899999999999</v>
      </c>
      <c r="F325" s="49">
        <f>Calculations!H296</f>
        <v>0.41908899999999999</v>
      </c>
      <c r="G325" s="49">
        <f>Calculations!L296</f>
        <v>100</v>
      </c>
      <c r="H325" s="49">
        <f>Calculations!G296</f>
        <v>0</v>
      </c>
      <c r="I325" s="49">
        <f>Calculations!K296</f>
        <v>0</v>
      </c>
      <c r="J325" s="49">
        <f>Calculations!F296</f>
        <v>0</v>
      </c>
      <c r="K325" s="49">
        <f>Calculations!J296</f>
        <v>0</v>
      </c>
      <c r="L325" s="49">
        <f>Calculations!E296</f>
        <v>0</v>
      </c>
      <c r="M325" s="49">
        <f>Calculations!I296</f>
        <v>0</v>
      </c>
      <c r="N325" s="49">
        <f>Calculations!Q296</f>
        <v>0</v>
      </c>
      <c r="O325" s="49">
        <f>Calculations!V296</f>
        <v>0</v>
      </c>
      <c r="P325" s="49">
        <f>Calculations!O296</f>
        <v>0</v>
      </c>
      <c r="Q325" s="49">
        <f>Calculations!T296</f>
        <v>0</v>
      </c>
      <c r="R325" s="49">
        <f>Calculations!M296</f>
        <v>0</v>
      </c>
      <c r="S325" s="49">
        <f>Calculations!R296</f>
        <v>0</v>
      </c>
      <c r="T325" s="27" t="s">
        <v>669</v>
      </c>
      <c r="U325" s="27" t="s">
        <v>692</v>
      </c>
      <c r="V325" s="27" t="s">
        <v>666</v>
      </c>
      <c r="W325" s="25" t="s">
        <v>678</v>
      </c>
      <c r="X325" s="34" t="s">
        <v>679</v>
      </c>
      <c r="Y325" s="34" t="s">
        <v>684</v>
      </c>
      <c r="Z325" s="34"/>
      <c r="AA325" s="13"/>
    </row>
    <row r="326" spans="2:27" x14ac:dyDescent="0.2">
      <c r="B326" s="13" t="str">
        <f>Calculations!A297</f>
        <v>P300</v>
      </c>
      <c r="C326" s="13" t="str">
        <f>Calculations!B297</f>
        <v>Land off Gaylands Lane</v>
      </c>
      <c r="D326" s="13" t="str">
        <f>Calculations!C297</f>
        <v>Residential</v>
      </c>
      <c r="E326" s="49">
        <f>Calculations!D297</f>
        <v>0.12912999999999999</v>
      </c>
      <c r="F326" s="49">
        <f>Calculations!H297</f>
        <v>0.12912999999999999</v>
      </c>
      <c r="G326" s="49">
        <f>Calculations!L297</f>
        <v>100</v>
      </c>
      <c r="H326" s="49">
        <f>Calculations!G297</f>
        <v>0</v>
      </c>
      <c r="I326" s="49">
        <f>Calculations!K297</f>
        <v>0</v>
      </c>
      <c r="J326" s="49">
        <f>Calculations!F297</f>
        <v>0</v>
      </c>
      <c r="K326" s="49">
        <f>Calculations!J297</f>
        <v>0</v>
      </c>
      <c r="L326" s="49">
        <f>Calculations!E297</f>
        <v>0</v>
      </c>
      <c r="M326" s="49">
        <f>Calculations!I297</f>
        <v>0</v>
      </c>
      <c r="N326" s="49">
        <f>Calculations!Q297</f>
        <v>3.3399249000000001E-3</v>
      </c>
      <c r="O326" s="49">
        <f>Calculations!V297</f>
        <v>2.5864825369782389</v>
      </c>
      <c r="P326" s="49">
        <f>Calculations!O297</f>
        <v>3.80949E-5</v>
      </c>
      <c r="Q326" s="49">
        <f>Calculations!T297</f>
        <v>2.9501200340741891E-2</v>
      </c>
      <c r="R326" s="49">
        <f>Calculations!M297</f>
        <v>0</v>
      </c>
      <c r="S326" s="49">
        <f>Calculations!R297</f>
        <v>0</v>
      </c>
      <c r="T326" s="27" t="s">
        <v>669</v>
      </c>
      <c r="U326" s="27" t="s">
        <v>692</v>
      </c>
      <c r="V326" s="27" t="s">
        <v>666</v>
      </c>
      <c r="W326" s="25" t="s">
        <v>676</v>
      </c>
      <c r="X326" s="34" t="s">
        <v>677</v>
      </c>
      <c r="Y326" s="34" t="s">
        <v>683</v>
      </c>
      <c r="Z326" s="34"/>
      <c r="AA326" s="13"/>
    </row>
    <row r="327" spans="2:27" x14ac:dyDescent="0.2">
      <c r="B327" s="13" t="str">
        <f>Calculations!A298</f>
        <v>P301</v>
      </c>
      <c r="C327" s="13" t="str">
        <f>Calculations!B298</f>
        <v>Land off Station Road</v>
      </c>
      <c r="D327" s="13" t="str">
        <f>Calculations!C298</f>
        <v>Residential</v>
      </c>
      <c r="E327" s="49">
        <f>Calculations!D298</f>
        <v>0.96473299999999995</v>
      </c>
      <c r="F327" s="49">
        <f>Calculations!H298</f>
        <v>0.96473299999999995</v>
      </c>
      <c r="G327" s="49">
        <f>Calculations!L298</f>
        <v>100</v>
      </c>
      <c r="H327" s="49">
        <f>Calculations!G298</f>
        <v>0</v>
      </c>
      <c r="I327" s="49">
        <f>Calculations!K298</f>
        <v>0</v>
      </c>
      <c r="J327" s="49">
        <f>Calculations!F298</f>
        <v>0</v>
      </c>
      <c r="K327" s="49">
        <f>Calculations!J298</f>
        <v>0</v>
      </c>
      <c r="L327" s="49">
        <f>Calculations!E298</f>
        <v>0</v>
      </c>
      <c r="M327" s="49">
        <f>Calculations!I298</f>
        <v>0</v>
      </c>
      <c r="N327" s="49">
        <f>Calculations!Q298</f>
        <v>3.3692100000000003E-2</v>
      </c>
      <c r="O327" s="49">
        <f>Calculations!V298</f>
        <v>3.4923756106611887</v>
      </c>
      <c r="P327" s="49">
        <f>Calculations!O298</f>
        <v>0</v>
      </c>
      <c r="Q327" s="49">
        <f>Calculations!T298</f>
        <v>0</v>
      </c>
      <c r="R327" s="49">
        <f>Calculations!M298</f>
        <v>0</v>
      </c>
      <c r="S327" s="49">
        <f>Calculations!R298</f>
        <v>0</v>
      </c>
      <c r="T327" s="27" t="s">
        <v>669</v>
      </c>
      <c r="U327" s="27" t="s">
        <v>692</v>
      </c>
      <c r="V327" s="27" t="s">
        <v>666</v>
      </c>
      <c r="W327" s="25" t="s">
        <v>676</v>
      </c>
      <c r="X327" s="34" t="s">
        <v>677</v>
      </c>
      <c r="Y327" s="34" t="s">
        <v>683</v>
      </c>
      <c r="Z327" s="34"/>
      <c r="AA327" s="13"/>
    </row>
    <row r="328" spans="2:27" x14ac:dyDescent="0.2">
      <c r="B328" s="13" t="str">
        <f>Calculations!A299</f>
        <v>P302</v>
      </c>
      <c r="C328" s="13" t="str">
        <f>Calculations!B299</f>
        <v>Land at end of Halifax Road</v>
      </c>
      <c r="D328" s="13" t="str">
        <f>Calculations!C299</f>
        <v>Residential</v>
      </c>
      <c r="E328" s="49">
        <f>Calculations!D299</f>
        <v>0.173426</v>
      </c>
      <c r="F328" s="49">
        <f>Calculations!H299</f>
        <v>0.173426</v>
      </c>
      <c r="G328" s="49">
        <f>Calculations!L299</f>
        <v>100</v>
      </c>
      <c r="H328" s="49">
        <f>Calculations!G299</f>
        <v>0</v>
      </c>
      <c r="I328" s="49">
        <f>Calculations!K299</f>
        <v>0</v>
      </c>
      <c r="J328" s="49">
        <f>Calculations!F299</f>
        <v>0</v>
      </c>
      <c r="K328" s="49">
        <f>Calculations!J299</f>
        <v>0</v>
      </c>
      <c r="L328" s="49">
        <f>Calculations!E299</f>
        <v>0</v>
      </c>
      <c r="M328" s="49">
        <f>Calculations!I299</f>
        <v>0</v>
      </c>
      <c r="N328" s="49">
        <f>Calculations!Q299</f>
        <v>0</v>
      </c>
      <c r="O328" s="49">
        <f>Calculations!V299</f>
        <v>0</v>
      </c>
      <c r="P328" s="49">
        <f>Calculations!O299</f>
        <v>0</v>
      </c>
      <c r="Q328" s="49">
        <f>Calculations!T299</f>
        <v>0</v>
      </c>
      <c r="R328" s="49">
        <f>Calculations!M299</f>
        <v>0</v>
      </c>
      <c r="S328" s="49">
        <f>Calculations!R299</f>
        <v>0</v>
      </c>
      <c r="T328" s="27" t="s">
        <v>669</v>
      </c>
      <c r="U328" s="27" t="s">
        <v>692</v>
      </c>
      <c r="V328" s="27" t="s">
        <v>666</v>
      </c>
      <c r="W328" s="25" t="s">
        <v>678</v>
      </c>
      <c r="X328" s="34" t="s">
        <v>679</v>
      </c>
      <c r="Y328" s="34" t="s">
        <v>684</v>
      </c>
      <c r="Z328" s="34"/>
      <c r="AA328" s="13"/>
    </row>
    <row r="329" spans="2:27" x14ac:dyDescent="0.2">
      <c r="B329" s="13" t="str">
        <f>Calculations!A300</f>
        <v>P303</v>
      </c>
      <c r="C329" s="13" t="str">
        <f>Calculations!B300</f>
        <v>Land South of Nelson Golf Course</v>
      </c>
      <c r="D329" s="13" t="str">
        <f>Calculations!C300</f>
        <v>Residential</v>
      </c>
      <c r="E329" s="49">
        <f>Calculations!D300</f>
        <v>22.600300000000001</v>
      </c>
      <c r="F329" s="49">
        <f>Calculations!H300</f>
        <v>22.600300000000001</v>
      </c>
      <c r="G329" s="49">
        <f>Calculations!L300</f>
        <v>100</v>
      </c>
      <c r="H329" s="49">
        <f>Calculations!G300</f>
        <v>0</v>
      </c>
      <c r="I329" s="49">
        <f>Calculations!K300</f>
        <v>0</v>
      </c>
      <c r="J329" s="49">
        <f>Calculations!F300</f>
        <v>0</v>
      </c>
      <c r="K329" s="49">
        <f>Calculations!J300</f>
        <v>0</v>
      </c>
      <c r="L329" s="49">
        <f>Calculations!E300</f>
        <v>0</v>
      </c>
      <c r="M329" s="49">
        <f>Calculations!I300</f>
        <v>0</v>
      </c>
      <c r="N329" s="49">
        <f>Calculations!Q300</f>
        <v>1.0682225999999999</v>
      </c>
      <c r="O329" s="49">
        <f>Calculations!V300</f>
        <v>4.7265859302752613</v>
      </c>
      <c r="P329" s="49">
        <f>Calculations!O300</f>
        <v>0.20672360000000001</v>
      </c>
      <c r="Q329" s="49">
        <f>Calculations!T300</f>
        <v>0.91469405273381321</v>
      </c>
      <c r="R329" s="49">
        <f>Calculations!M300</f>
        <v>8.9085600000000001E-2</v>
      </c>
      <c r="S329" s="49">
        <f>Calculations!R300</f>
        <v>0.39417883833400447</v>
      </c>
      <c r="T329" s="27" t="s">
        <v>669</v>
      </c>
      <c r="U329" s="27" t="s">
        <v>692</v>
      </c>
      <c r="V329" s="27" t="s">
        <v>666</v>
      </c>
      <c r="W329" s="25" t="s">
        <v>676</v>
      </c>
      <c r="X329" s="34" t="s">
        <v>677</v>
      </c>
      <c r="Y329" s="34" t="s">
        <v>683</v>
      </c>
      <c r="Z329" s="34"/>
      <c r="AA329" s="13"/>
    </row>
    <row r="330" spans="2:27" x14ac:dyDescent="0.2">
      <c r="B330" s="13" t="str">
        <f>Calculations!A301</f>
        <v>P304</v>
      </c>
      <c r="C330" s="13" t="str">
        <f>Calculations!B301</f>
        <v>Land West of Colne Road</v>
      </c>
      <c r="D330" s="13" t="str">
        <f>Calculations!C301</f>
        <v>Residential</v>
      </c>
      <c r="E330" s="49">
        <f>Calculations!D301</f>
        <v>7.37934</v>
      </c>
      <c r="F330" s="49">
        <f>Calculations!H301</f>
        <v>7.37934</v>
      </c>
      <c r="G330" s="49">
        <f>Calculations!L301</f>
        <v>100</v>
      </c>
      <c r="H330" s="49">
        <f>Calculations!G301</f>
        <v>0</v>
      </c>
      <c r="I330" s="49">
        <f>Calculations!K301</f>
        <v>0</v>
      </c>
      <c r="J330" s="49">
        <f>Calculations!F301</f>
        <v>0</v>
      </c>
      <c r="K330" s="49">
        <f>Calculations!J301</f>
        <v>0</v>
      </c>
      <c r="L330" s="49">
        <f>Calculations!E301</f>
        <v>0</v>
      </c>
      <c r="M330" s="49">
        <f>Calculations!I301</f>
        <v>0</v>
      </c>
      <c r="N330" s="49">
        <f>Calculations!Q301</f>
        <v>0.23117700000000002</v>
      </c>
      <c r="O330" s="49">
        <f>Calculations!V301</f>
        <v>3.1327598403109223</v>
      </c>
      <c r="P330" s="49">
        <f>Calculations!O301</f>
        <v>0.14083390000000001</v>
      </c>
      <c r="Q330" s="49">
        <f>Calculations!T301</f>
        <v>1.908489106071817</v>
      </c>
      <c r="R330" s="49">
        <f>Calculations!M301</f>
        <v>8.8808300000000007E-2</v>
      </c>
      <c r="S330" s="49">
        <f>Calculations!R301</f>
        <v>1.2034721262335115</v>
      </c>
      <c r="T330" s="27" t="s">
        <v>669</v>
      </c>
      <c r="U330" s="27" t="s">
        <v>692</v>
      </c>
      <c r="V330" s="27" t="s">
        <v>666</v>
      </c>
      <c r="W330" s="25" t="s">
        <v>676</v>
      </c>
      <c r="X330" s="34" t="s">
        <v>677</v>
      </c>
      <c r="Y330" s="34" t="s">
        <v>683</v>
      </c>
      <c r="Z330" s="34"/>
      <c r="AA330" s="13"/>
    </row>
    <row r="331" spans="2:27" ht="25.5" x14ac:dyDescent="0.2">
      <c r="B331" s="13" t="str">
        <f>Calculations!A302</f>
        <v>P305</v>
      </c>
      <c r="C331" s="13" t="str">
        <f>Calculations!B302</f>
        <v>Land at Harpers Lane</v>
      </c>
      <c r="D331" s="13" t="str">
        <f>Calculations!C302</f>
        <v>Residential</v>
      </c>
      <c r="E331" s="49">
        <f>Calculations!D302</f>
        <v>5.03369</v>
      </c>
      <c r="F331" s="49">
        <f>Calculations!H302</f>
        <v>4.9774255502297002</v>
      </c>
      <c r="G331" s="49">
        <f>Calculations!L302</f>
        <v>98.882242454932666</v>
      </c>
      <c r="H331" s="49">
        <f>Calculations!G302</f>
        <v>0</v>
      </c>
      <c r="I331" s="49">
        <f>Calculations!K302</f>
        <v>0</v>
      </c>
      <c r="J331" s="49">
        <f>Calculations!F302</f>
        <v>0</v>
      </c>
      <c r="K331" s="49">
        <f>Calculations!J302</f>
        <v>0</v>
      </c>
      <c r="L331" s="49">
        <f>Calculations!E302</f>
        <v>5.6264449770299998E-2</v>
      </c>
      <c r="M331" s="49">
        <f>Calculations!I302</f>
        <v>1.1177575450673363</v>
      </c>
      <c r="N331" s="49">
        <f>Calculations!Q302</f>
        <v>0.16900190000000001</v>
      </c>
      <c r="O331" s="49">
        <f>Calculations!V302</f>
        <v>3.3574157327924445</v>
      </c>
      <c r="P331" s="49">
        <f>Calculations!O302</f>
        <v>2.9557900000000002E-2</v>
      </c>
      <c r="Q331" s="49">
        <f>Calculations!T302</f>
        <v>0.58720143671938485</v>
      </c>
      <c r="R331" s="49">
        <f>Calculations!M302</f>
        <v>1.8176600000000001E-2</v>
      </c>
      <c r="S331" s="49">
        <f>Calculations!R302</f>
        <v>0.36109891550731177</v>
      </c>
      <c r="T331" s="27" t="s">
        <v>669</v>
      </c>
      <c r="U331" s="48" t="s">
        <v>694</v>
      </c>
      <c r="V331" s="27" t="s">
        <v>666</v>
      </c>
      <c r="W331" s="25" t="s">
        <v>673</v>
      </c>
      <c r="X331" s="34" t="s">
        <v>674</v>
      </c>
      <c r="Y331" s="34" t="s">
        <v>682</v>
      </c>
      <c r="Z331" s="34"/>
      <c r="AA331" s="13"/>
    </row>
    <row r="332" spans="2:27" ht="25.5" x14ac:dyDescent="0.2">
      <c r="B332" s="13" t="str">
        <f>Calculations!A303</f>
        <v>P306</v>
      </c>
      <c r="C332" s="13" t="str">
        <f>Calculations!B303</f>
        <v>Land off Robinson Lane</v>
      </c>
      <c r="D332" s="13" t="str">
        <f>Calculations!C303</f>
        <v>Residential</v>
      </c>
      <c r="E332" s="49">
        <f>Calculations!D303</f>
        <v>4.1872999999999996</v>
      </c>
      <c r="F332" s="49">
        <f>Calculations!H303</f>
        <v>4.1524442749055996</v>
      </c>
      <c r="G332" s="49">
        <f>Calculations!L303</f>
        <v>99.167584718209824</v>
      </c>
      <c r="H332" s="49">
        <f>Calculations!G303</f>
        <v>0</v>
      </c>
      <c r="I332" s="49">
        <f>Calculations!K303</f>
        <v>0</v>
      </c>
      <c r="J332" s="49">
        <f>Calculations!F303</f>
        <v>0</v>
      </c>
      <c r="K332" s="49">
        <f>Calculations!J303</f>
        <v>0</v>
      </c>
      <c r="L332" s="49">
        <f>Calculations!E303</f>
        <v>3.4855725094399999E-2</v>
      </c>
      <c r="M332" s="49">
        <f>Calculations!I303</f>
        <v>0.8324152817901751</v>
      </c>
      <c r="N332" s="49">
        <f>Calculations!Q303</f>
        <v>5.7674000000000003E-2</v>
      </c>
      <c r="O332" s="49">
        <f>Calculations!V303</f>
        <v>1.3773553363742748</v>
      </c>
      <c r="P332" s="49">
        <f>Calculations!O303</f>
        <v>2.8794500000000001E-2</v>
      </c>
      <c r="Q332" s="49">
        <f>Calculations!T303</f>
        <v>0.68766269433764005</v>
      </c>
      <c r="R332" s="49">
        <f>Calculations!M303</f>
        <v>1.71602E-2</v>
      </c>
      <c r="S332" s="49">
        <f>Calculations!R303</f>
        <v>0.40981539416807972</v>
      </c>
      <c r="T332" s="27" t="s">
        <v>669</v>
      </c>
      <c r="U332" s="48" t="s">
        <v>694</v>
      </c>
      <c r="V332" s="27" t="s">
        <v>666</v>
      </c>
      <c r="W332" s="25" t="s">
        <v>673</v>
      </c>
      <c r="X332" s="34" t="s">
        <v>674</v>
      </c>
      <c r="Y332" s="34" t="s">
        <v>682</v>
      </c>
      <c r="Z332" s="34"/>
      <c r="AA332" s="13"/>
    </row>
    <row r="333" spans="2:27" ht="25.5" x14ac:dyDescent="0.2">
      <c r="B333" s="13" t="str">
        <f>Calculations!A304</f>
        <v>P307</v>
      </c>
      <c r="C333" s="13" t="str">
        <f>Calculations!B304</f>
        <v>Land off Keighley Road</v>
      </c>
      <c r="D333" s="13" t="str">
        <f>Calculations!C304</f>
        <v>Residential</v>
      </c>
      <c r="E333" s="49">
        <f>Calculations!D304</f>
        <v>3.33128</v>
      </c>
      <c r="F333" s="49">
        <f>Calculations!H304</f>
        <v>3.1981783233201169</v>
      </c>
      <c r="G333" s="49">
        <f>Calculations!L304</f>
        <v>96.004488464497641</v>
      </c>
      <c r="H333" s="49">
        <f>Calculations!G304</f>
        <v>4.4477960269399999E-2</v>
      </c>
      <c r="I333" s="49">
        <f>Calculations!K304</f>
        <v>1.3351612674227324</v>
      </c>
      <c r="J333" s="49">
        <f>Calculations!F304</f>
        <v>2.0000999948299999E-4</v>
      </c>
      <c r="K333" s="49">
        <f>Calculations!J304</f>
        <v>6.0039984475336802E-3</v>
      </c>
      <c r="L333" s="49">
        <f>Calculations!E304</f>
        <v>8.8423706411000003E-2</v>
      </c>
      <c r="M333" s="49">
        <f>Calculations!I304</f>
        <v>2.6543462696320934</v>
      </c>
      <c r="N333" s="49">
        <f>Calculations!Q304</f>
        <v>0.3488328</v>
      </c>
      <c r="O333" s="49">
        <f>Calculations!V304</f>
        <v>10.471434403592612</v>
      </c>
      <c r="P333" s="49">
        <f>Calculations!O304</f>
        <v>5.58168E-2</v>
      </c>
      <c r="Q333" s="49">
        <f>Calculations!T304</f>
        <v>1.6755361302562377</v>
      </c>
      <c r="R333" s="49">
        <f>Calculations!M304</f>
        <v>3.9179199999999997E-2</v>
      </c>
      <c r="S333" s="49">
        <f>Calculations!R304</f>
        <v>1.1761004778943829</v>
      </c>
      <c r="T333" s="27" t="s">
        <v>669</v>
      </c>
      <c r="U333" s="48" t="s">
        <v>691</v>
      </c>
      <c r="V333" s="27" t="s">
        <v>666</v>
      </c>
      <c r="W333" s="25" t="s">
        <v>673</v>
      </c>
      <c r="X333" s="34" t="s">
        <v>674</v>
      </c>
      <c r="Y333" s="34" t="s">
        <v>682</v>
      </c>
      <c r="Z333" s="34"/>
      <c r="AA333" s="13"/>
    </row>
    <row r="334" spans="2:27" ht="25.5" x14ac:dyDescent="0.2">
      <c r="B334" s="13" t="str">
        <f>Calculations!A305</f>
        <v>P308</v>
      </c>
      <c r="C334" s="13" t="str">
        <f>Calculations!B305</f>
        <v>Land at Carry Lane</v>
      </c>
      <c r="D334" s="13" t="str">
        <f>Calculations!C305</f>
        <v>Residential</v>
      </c>
      <c r="E334" s="49">
        <f>Calculations!D305</f>
        <v>1.0923799999999999</v>
      </c>
      <c r="F334" s="49">
        <f>Calculations!H305</f>
        <v>1.0923799999999999</v>
      </c>
      <c r="G334" s="49">
        <f>Calculations!L305</f>
        <v>100</v>
      </c>
      <c r="H334" s="49">
        <f>Calculations!G305</f>
        <v>0</v>
      </c>
      <c r="I334" s="49">
        <f>Calculations!K305</f>
        <v>0</v>
      </c>
      <c r="J334" s="49">
        <f>Calculations!F305</f>
        <v>0</v>
      </c>
      <c r="K334" s="49">
        <f>Calculations!J305</f>
        <v>0</v>
      </c>
      <c r="L334" s="49">
        <f>Calculations!E305</f>
        <v>0</v>
      </c>
      <c r="M334" s="49">
        <f>Calculations!I305</f>
        <v>0</v>
      </c>
      <c r="N334" s="49">
        <f>Calculations!Q305</f>
        <v>4.3398228499999997E-2</v>
      </c>
      <c r="O334" s="49">
        <f>Calculations!V305</f>
        <v>3.9728142679287428</v>
      </c>
      <c r="P334" s="49">
        <f>Calculations!O305</f>
        <v>4.51285E-5</v>
      </c>
      <c r="Q334" s="49">
        <f>Calculations!T305</f>
        <v>4.1312089199729042E-3</v>
      </c>
      <c r="R334" s="49">
        <f>Calculations!M305</f>
        <v>0</v>
      </c>
      <c r="S334" s="49">
        <f>Calculations!R305</f>
        <v>0</v>
      </c>
      <c r="T334" s="27" t="s">
        <v>669</v>
      </c>
      <c r="U334" s="48" t="s">
        <v>693</v>
      </c>
      <c r="V334" s="27" t="s">
        <v>666</v>
      </c>
      <c r="W334" s="25" t="s">
        <v>676</v>
      </c>
      <c r="X334" s="34" t="s">
        <v>677</v>
      </c>
      <c r="Y334" s="34" t="s">
        <v>683</v>
      </c>
      <c r="Z334" s="34"/>
      <c r="AA334" s="13"/>
    </row>
    <row r="335" spans="2:27" ht="25.5" x14ac:dyDescent="0.2">
      <c r="B335" s="13" t="str">
        <f>Calculations!A306</f>
        <v>P309</v>
      </c>
      <c r="C335" s="13" t="str">
        <f>Calculations!B306</f>
        <v>Land at Ouzdale Foundary</v>
      </c>
      <c r="D335" s="13" t="str">
        <f>Calculations!C306</f>
        <v>Mixed Use</v>
      </c>
      <c r="E335" s="49">
        <f>Calculations!D306</f>
        <v>7.4607900000000003</v>
      </c>
      <c r="F335" s="49">
        <f>Calculations!H306</f>
        <v>7.3564381818070004</v>
      </c>
      <c r="G335" s="49">
        <f>Calculations!L306</f>
        <v>98.6013301782653</v>
      </c>
      <c r="H335" s="49">
        <f>Calculations!G306</f>
        <v>0</v>
      </c>
      <c r="I335" s="49">
        <f>Calculations!K306</f>
        <v>0</v>
      </c>
      <c r="J335" s="49">
        <f>Calculations!F306</f>
        <v>0</v>
      </c>
      <c r="K335" s="49">
        <f>Calculations!J306</f>
        <v>0</v>
      </c>
      <c r="L335" s="49">
        <f>Calculations!E306</f>
        <v>0.104351818193</v>
      </c>
      <c r="M335" s="49">
        <f>Calculations!I306</f>
        <v>1.3986698217346958</v>
      </c>
      <c r="N335" s="49">
        <f>Calculations!Q306</f>
        <v>1.457603</v>
      </c>
      <c r="O335" s="49">
        <f>Calculations!V306</f>
        <v>19.536845293862982</v>
      </c>
      <c r="P335" s="49">
        <f>Calculations!O306</f>
        <v>0.31346299999999999</v>
      </c>
      <c r="Q335" s="49">
        <f>Calculations!T306</f>
        <v>4.2014719620844438</v>
      </c>
      <c r="R335" s="49">
        <f>Calculations!M306</f>
        <v>0.14164299999999999</v>
      </c>
      <c r="S335" s="49">
        <f>Calculations!R306</f>
        <v>1.8984986844556673</v>
      </c>
      <c r="T335" s="27" t="s">
        <v>669</v>
      </c>
      <c r="U335" s="48" t="s">
        <v>694</v>
      </c>
      <c r="V335" s="27" t="s">
        <v>666</v>
      </c>
      <c r="W335" s="25" t="s">
        <v>673</v>
      </c>
      <c r="X335" s="34" t="s">
        <v>674</v>
      </c>
      <c r="Y335" s="34" t="s">
        <v>682</v>
      </c>
      <c r="Z335" s="34"/>
      <c r="AA335" s="13"/>
    </row>
  </sheetData>
  <autoFilter ref="A32:AA335" xr:uid="{DC01D5BB-6CA3-4095-8A7F-8C26E5B6772D}"/>
  <mergeCells count="19">
    <mergeCell ref="C26:C30"/>
    <mergeCell ref="F30:M30"/>
    <mergeCell ref="N30:S30"/>
    <mergeCell ref="F31:G31"/>
    <mergeCell ref="H31:I31"/>
    <mergeCell ref="J31:K31"/>
    <mergeCell ref="L31:M31"/>
    <mergeCell ref="N31:O31"/>
    <mergeCell ref="P31:Q31"/>
    <mergeCell ref="R31:S31"/>
    <mergeCell ref="F10:M10"/>
    <mergeCell ref="N10:S10"/>
    <mergeCell ref="F11:G11"/>
    <mergeCell ref="H11:I11"/>
    <mergeCell ref="J11:K11"/>
    <mergeCell ref="L11:M11"/>
    <mergeCell ref="N11:O11"/>
    <mergeCell ref="P11:Q11"/>
    <mergeCell ref="R11:S11"/>
  </mergeCells>
  <conditionalFormatting sqref="AA47:AA50 AA64:AA66 AA76:AA77 AA43:AA44 AA35:AA38 B33:AA33 T34:V42 V43:V55 W34:AA34 AA57 B332:Z335 W35:Z55 T43:U137 B34:S331 T137:Z173 V56:Z80 V82:Z125 V81 Z81 V127:Z136 V126 Z126 T175:Z186 T174:V174 Z174 T189:Z189 T187:V188 Z187:Z188 T249:Z331 T248:V248 Z248 T191:Z247 T190:V190 Z190">
    <cfRule type="expression" dxfId="67" priority="237">
      <formula>$M33&gt;0</formula>
    </cfRule>
    <cfRule type="expression" dxfId="66" priority="238">
      <formula>#REF!&gt;0</formula>
    </cfRule>
    <cfRule type="expression" dxfId="65" priority="239">
      <formula>$K33&gt;0</formula>
    </cfRule>
    <cfRule type="expression" dxfId="64" priority="240">
      <formula>$I33&gt;0</formula>
    </cfRule>
    <cfRule type="expression" dxfId="63" priority="241">
      <formula>$O33&gt;0</formula>
    </cfRule>
    <cfRule type="expression" dxfId="62" priority="242">
      <formula>$Q33&gt;0</formula>
    </cfRule>
    <cfRule type="expression" dxfId="61" priority="243">
      <formula>$S33&gt;0</formula>
    </cfRule>
  </conditionalFormatting>
  <conditionalFormatting sqref="AA62:AA63 AA68:AA71 AA74:AA75 AA45:AA46 AA51:AA52 AA54:AA56 AA39:AA42 AA78:AA335 AA59:AA60">
    <cfRule type="expression" dxfId="60" priority="218">
      <formula>$M39&gt;0</formula>
    </cfRule>
    <cfRule type="expression" dxfId="59" priority="219">
      <formula>$K39&gt;0</formula>
    </cfRule>
    <cfRule type="expression" dxfId="58" priority="220">
      <formula>$I39&gt;0</formula>
    </cfRule>
    <cfRule type="expression" dxfId="57" priority="221">
      <formula>$O39&gt;0</formula>
    </cfRule>
    <cfRule type="expression" dxfId="56" priority="222">
      <formula>$Q39&gt;0</formula>
    </cfRule>
    <cfRule type="expression" dxfId="55" priority="223">
      <formula>$S39&gt;0</formula>
    </cfRule>
  </conditionalFormatting>
  <conditionalFormatting sqref="AA53 AA58 AA61 AA72:AA73 AA67">
    <cfRule type="expression" dxfId="54" priority="212">
      <formula>$M53&gt;0</formula>
    </cfRule>
    <cfRule type="expression" dxfId="53" priority="213">
      <formula>$K53&gt;0</formula>
    </cfRule>
    <cfRule type="expression" dxfId="52" priority="214">
      <formula>$I53&gt;0</formula>
    </cfRule>
    <cfRule type="expression" dxfId="51" priority="215">
      <formula>$O53&gt;0</formula>
    </cfRule>
    <cfRule type="expression" dxfId="50" priority="216">
      <formula>$Q53&gt;0</formula>
    </cfRule>
    <cfRule type="expression" dxfId="49" priority="217">
      <formula>$S53&gt;0</formula>
    </cfRule>
  </conditionalFormatting>
  <conditionalFormatting sqref="W81:Y81">
    <cfRule type="expression" dxfId="48" priority="43">
      <formula>$M81&gt;0</formula>
    </cfRule>
    <cfRule type="expression" dxfId="47" priority="44">
      <formula>#REF!&gt;0</formula>
    </cfRule>
    <cfRule type="expression" dxfId="46" priority="45">
      <formula>$K81&gt;0</formula>
    </cfRule>
    <cfRule type="expression" dxfId="45" priority="46">
      <formula>$I81&gt;0</formula>
    </cfRule>
    <cfRule type="expression" dxfId="44" priority="47">
      <formula>$O81&gt;0</formula>
    </cfRule>
    <cfRule type="expression" dxfId="43" priority="48">
      <formula>$Q81&gt;0</formula>
    </cfRule>
    <cfRule type="expression" dxfId="42" priority="49">
      <formula>$S81&gt;0</formula>
    </cfRule>
  </conditionalFormatting>
  <conditionalFormatting sqref="W126:Y126">
    <cfRule type="expression" dxfId="41" priority="36">
      <formula>$M126&gt;0</formula>
    </cfRule>
    <cfRule type="expression" dxfId="40" priority="37">
      <formula>#REF!&gt;0</formula>
    </cfRule>
    <cfRule type="expression" dxfId="39" priority="38">
      <formula>$K126&gt;0</formula>
    </cfRule>
    <cfRule type="expression" dxfId="38" priority="39">
      <formula>$I126&gt;0</formula>
    </cfRule>
    <cfRule type="expression" dxfId="37" priority="40">
      <formula>$O126&gt;0</formula>
    </cfRule>
    <cfRule type="expression" dxfId="36" priority="41">
      <formula>$Q126&gt;0</formula>
    </cfRule>
    <cfRule type="expression" dxfId="35" priority="42">
      <formula>$S126&gt;0</formula>
    </cfRule>
  </conditionalFormatting>
  <conditionalFormatting sqref="W174:Y174">
    <cfRule type="expression" dxfId="34" priority="29">
      <formula>$M174&gt;0</formula>
    </cfRule>
    <cfRule type="expression" dxfId="33" priority="30">
      <formula>#REF!&gt;0</formula>
    </cfRule>
    <cfRule type="expression" dxfId="32" priority="31">
      <formula>$K174&gt;0</formula>
    </cfRule>
    <cfRule type="expression" dxfId="31" priority="32">
      <formula>$I174&gt;0</formula>
    </cfRule>
    <cfRule type="expression" dxfId="30" priority="33">
      <formula>$O174&gt;0</formula>
    </cfRule>
    <cfRule type="expression" dxfId="29" priority="34">
      <formula>$Q174&gt;0</formula>
    </cfRule>
    <cfRule type="expression" dxfId="28" priority="35">
      <formula>$S174&gt;0</formula>
    </cfRule>
  </conditionalFormatting>
  <conditionalFormatting sqref="W187:Y187">
    <cfRule type="expression" dxfId="27" priority="22">
      <formula>$M187&gt;0</formula>
    </cfRule>
    <cfRule type="expression" dxfId="26" priority="23">
      <formula>#REF!&gt;0</formula>
    </cfRule>
    <cfRule type="expression" dxfId="25" priority="24">
      <formula>$K187&gt;0</formula>
    </cfRule>
    <cfRule type="expression" dxfId="24" priority="25">
      <formula>$I187&gt;0</formula>
    </cfRule>
    <cfRule type="expression" dxfId="23" priority="26">
      <formula>$O187&gt;0</formula>
    </cfRule>
    <cfRule type="expression" dxfId="22" priority="27">
      <formula>$Q187&gt;0</formula>
    </cfRule>
    <cfRule type="expression" dxfId="21" priority="28">
      <formula>$S187&gt;0</formula>
    </cfRule>
  </conditionalFormatting>
  <conditionalFormatting sqref="W188:Y188">
    <cfRule type="expression" dxfId="20" priority="15">
      <formula>$M188&gt;0</formula>
    </cfRule>
    <cfRule type="expression" dxfId="19" priority="16">
      <formula>#REF!&gt;0</formula>
    </cfRule>
    <cfRule type="expression" dxfId="18" priority="17">
      <formula>$K188&gt;0</formula>
    </cfRule>
    <cfRule type="expression" dxfId="17" priority="18">
      <formula>$I188&gt;0</formula>
    </cfRule>
    <cfRule type="expression" dxfId="16" priority="19">
      <formula>$O188&gt;0</formula>
    </cfRule>
    <cfRule type="expression" dxfId="15" priority="20">
      <formula>$Q188&gt;0</formula>
    </cfRule>
    <cfRule type="expression" dxfId="14" priority="21">
      <formula>$S188&gt;0</formula>
    </cfRule>
  </conditionalFormatting>
  <conditionalFormatting sqref="W248:Y248">
    <cfRule type="expression" dxfId="13" priority="8">
      <formula>$M248&gt;0</formula>
    </cfRule>
    <cfRule type="expression" dxfId="12" priority="9">
      <formula>#REF!&gt;0</formula>
    </cfRule>
    <cfRule type="expression" dxfId="11" priority="10">
      <formula>$K248&gt;0</formula>
    </cfRule>
    <cfRule type="expression" dxfId="10" priority="11">
      <formula>$I248&gt;0</formula>
    </cfRule>
    <cfRule type="expression" dxfId="9" priority="12">
      <formula>$O248&gt;0</formula>
    </cfRule>
    <cfRule type="expression" dxfId="8" priority="13">
      <formula>$Q248&gt;0</formula>
    </cfRule>
    <cfRule type="expression" dxfId="7" priority="14">
      <formula>$S248&gt;0</formula>
    </cfRule>
  </conditionalFormatting>
  <conditionalFormatting sqref="W190:Y190">
    <cfRule type="expression" dxfId="6" priority="1">
      <formula>$M190&gt;0</formula>
    </cfRule>
    <cfRule type="expression" dxfId="5" priority="2">
      <formula>#REF!&gt;0</formula>
    </cfRule>
    <cfRule type="expression" dxfId="4" priority="3">
      <formula>$K190&gt;0</formula>
    </cfRule>
    <cfRule type="expression" dxfId="3" priority="4">
      <formula>$I190&gt;0</formula>
    </cfRule>
    <cfRule type="expression" dxfId="2" priority="5">
      <formula>$O190&gt;0</formula>
    </cfRule>
    <cfRule type="expression" dxfId="1" priority="6">
      <formula>$Q190&gt;0</formula>
    </cfRule>
    <cfRule type="expression" dxfId="0" priority="7">
      <formula>$S190&gt;0</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310"/>
  <sheetViews>
    <sheetView zoomScaleNormal="100" workbookViewId="0">
      <selection activeCell="F301" sqref="F301"/>
    </sheetView>
  </sheetViews>
  <sheetFormatPr defaultColWidth="9.140625" defaultRowHeight="12.75" x14ac:dyDescent="0.2"/>
  <cols>
    <col min="1" max="1" width="10" style="17" bestFit="1" customWidth="1"/>
    <col min="2" max="2" width="52.5703125" style="17" bestFit="1" customWidth="1"/>
    <col min="3" max="3" width="16" style="17" customWidth="1"/>
    <col min="4" max="4" width="17.28515625" style="17" customWidth="1"/>
    <col min="5" max="5" width="17.42578125" style="17" bestFit="1" customWidth="1"/>
    <col min="6" max="6" width="17.42578125" style="17" customWidth="1"/>
    <col min="7" max="7" width="19.5703125" style="17" customWidth="1"/>
    <col min="8" max="8" width="21.42578125" style="17" customWidth="1"/>
    <col min="9" max="9" width="13.28515625" style="35" customWidth="1"/>
    <col min="10" max="11" width="17.28515625" style="35" bestFit="1" customWidth="1"/>
    <col min="12" max="12" width="14.42578125" style="35" customWidth="1"/>
    <col min="13" max="13" width="19" style="17" bestFit="1" customWidth="1"/>
    <col min="14" max="14" width="20" style="17" bestFit="1" customWidth="1"/>
    <col min="15" max="15" width="29.28515625" style="17" bestFit="1" customWidth="1"/>
    <col min="16" max="16" width="21.140625" style="17" bestFit="1" customWidth="1"/>
    <col min="17" max="17" width="30.28515625" style="17" bestFit="1" customWidth="1"/>
    <col min="18" max="19" width="17.28515625" style="36" bestFit="1" customWidth="1"/>
    <col min="20" max="20" width="27.7109375" style="36" bestFit="1" customWidth="1"/>
    <col min="21" max="21" width="21.85546875" style="36" customWidth="1"/>
    <col min="22" max="22" width="25.42578125" style="36" bestFit="1" customWidth="1"/>
    <col min="23" max="23" width="11.5703125" style="17" bestFit="1" customWidth="1"/>
    <col min="24" max="24" width="13.85546875" style="17" bestFit="1" customWidth="1"/>
    <col min="25" max="25" width="12.7109375" style="17" bestFit="1" customWidth="1"/>
    <col min="26" max="16384" width="9.140625" style="17"/>
  </cols>
  <sheetData>
    <row r="1" spans="1:25" x14ac:dyDescent="0.2">
      <c r="A1" s="17" t="s">
        <v>0</v>
      </c>
      <c r="B1" s="17" t="s">
        <v>27</v>
      </c>
      <c r="C1" s="17" t="s">
        <v>1</v>
      </c>
      <c r="D1" s="17" t="s">
        <v>2</v>
      </c>
      <c r="E1" s="17" t="s">
        <v>26</v>
      </c>
      <c r="F1" s="17" t="s">
        <v>24</v>
      </c>
      <c r="G1" s="17" t="s">
        <v>25</v>
      </c>
      <c r="H1" s="17" t="s">
        <v>28</v>
      </c>
      <c r="I1" s="35" t="s">
        <v>3</v>
      </c>
      <c r="J1" s="35" t="s">
        <v>4</v>
      </c>
      <c r="K1" s="35" t="s">
        <v>5</v>
      </c>
      <c r="L1" s="35" t="s">
        <v>23</v>
      </c>
      <c r="M1" s="17" t="s">
        <v>37</v>
      </c>
      <c r="N1" s="17" t="s">
        <v>38</v>
      </c>
      <c r="O1" s="17" t="s">
        <v>43</v>
      </c>
      <c r="P1" s="17" t="s">
        <v>39</v>
      </c>
      <c r="Q1" s="17" t="s">
        <v>44</v>
      </c>
      <c r="R1" s="36" t="s">
        <v>40</v>
      </c>
      <c r="S1" s="36" t="s">
        <v>41</v>
      </c>
      <c r="T1" s="36" t="s">
        <v>45</v>
      </c>
      <c r="U1" s="36" t="s">
        <v>42</v>
      </c>
      <c r="V1" s="36" t="s">
        <v>46</v>
      </c>
      <c r="X1" s="32" t="s">
        <v>35</v>
      </c>
      <c r="Y1" s="32" t="s">
        <v>35</v>
      </c>
    </row>
    <row r="2" spans="1:25" ht="15" x14ac:dyDescent="0.25">
      <c r="A2" s="18" t="s">
        <v>55</v>
      </c>
      <c r="B2" s="18" t="s">
        <v>56</v>
      </c>
      <c r="C2" t="s">
        <v>36</v>
      </c>
      <c r="D2" s="47">
        <v>2.7475700000000001</v>
      </c>
      <c r="E2" s="47">
        <v>4.9537600838199997E-2</v>
      </c>
      <c r="F2" s="47">
        <v>0</v>
      </c>
      <c r="G2" s="47">
        <v>0</v>
      </c>
      <c r="H2" s="40">
        <f>D2-E2-F2-G2</f>
        <v>2.6980323991618</v>
      </c>
      <c r="I2" s="43">
        <f>E2/D2*100</f>
        <v>1.8029604646360238</v>
      </c>
      <c r="J2" s="43">
        <f>F2/D2*100</f>
        <v>0</v>
      </c>
      <c r="K2" s="43">
        <f>G2/D2*100</f>
        <v>0</v>
      </c>
      <c r="L2" s="43">
        <f>H2/D2*100</f>
        <v>98.19703953536397</v>
      </c>
      <c r="M2" s="47">
        <v>0</v>
      </c>
      <c r="N2" s="47">
        <v>0</v>
      </c>
      <c r="O2" s="40">
        <f>M2+N2</f>
        <v>0</v>
      </c>
      <c r="P2" s="47">
        <v>3.2855700000000002E-2</v>
      </c>
      <c r="Q2" s="40">
        <f>O2+P2</f>
        <v>3.2855700000000002E-2</v>
      </c>
      <c r="R2" s="43">
        <f>M2/D2*100</f>
        <v>0</v>
      </c>
      <c r="S2" s="43">
        <f>N2/D2*100</f>
        <v>0</v>
      </c>
      <c r="T2" s="43">
        <f>O2/D2*100</f>
        <v>0</v>
      </c>
      <c r="U2" s="43">
        <f>P2/D2*100</f>
        <v>1.1958093879318816</v>
      </c>
      <c r="V2" s="43">
        <f>Q2/D2*100</f>
        <v>1.1958093879318816</v>
      </c>
      <c r="W2" s="41"/>
      <c r="X2" s="31">
        <f>SUM(I2:L2)</f>
        <v>100</v>
      </c>
      <c r="Y2" s="31">
        <f>SUM(R2:S2,U2)</f>
        <v>1.1958093879318816</v>
      </c>
    </row>
    <row r="3" spans="1:25" ht="15" x14ac:dyDescent="0.25">
      <c r="A3" s="18" t="s">
        <v>57</v>
      </c>
      <c r="B3" s="18" t="s">
        <v>58</v>
      </c>
      <c r="C3" s="18" t="s">
        <v>47</v>
      </c>
      <c r="D3" s="47">
        <v>5.0774999999999997</v>
      </c>
      <c r="E3" s="47">
        <v>0</v>
      </c>
      <c r="F3" s="47">
        <v>0</v>
      </c>
      <c r="G3" s="47">
        <v>0</v>
      </c>
      <c r="H3" s="40">
        <f t="shared" ref="H3:H60" si="0">D3-E3-F3-G3</f>
        <v>5.0774999999999997</v>
      </c>
      <c r="I3" s="43">
        <f t="shared" ref="I3:I60" si="1">E3/D3*100</f>
        <v>0</v>
      </c>
      <c r="J3" s="43">
        <f t="shared" ref="J3:J60" si="2">F3/D3*100</f>
        <v>0</v>
      </c>
      <c r="K3" s="43">
        <f t="shared" ref="K3:K60" si="3">G3/D3*100</f>
        <v>0</v>
      </c>
      <c r="L3" s="43">
        <f t="shared" ref="L3:L60" si="4">H3/D3*100</f>
        <v>100</v>
      </c>
      <c r="M3" s="47">
        <v>1.38477E-3</v>
      </c>
      <c r="N3" s="47">
        <v>6.1016900000000003E-4</v>
      </c>
      <c r="O3" s="40">
        <f t="shared" ref="O3:O60" si="5">M3+N3</f>
        <v>1.9949390000000003E-3</v>
      </c>
      <c r="P3" s="47">
        <v>4.4261099999999998E-2</v>
      </c>
      <c r="Q3" s="40">
        <f t="shared" ref="Q3:Q60" si="6">O3+P3</f>
        <v>4.6256038999999999E-2</v>
      </c>
      <c r="R3" s="43">
        <f t="shared" ref="R3:R60" si="7">M3/D3*100</f>
        <v>2.7272673559822751E-2</v>
      </c>
      <c r="S3" s="43">
        <f t="shared" ref="S3:S60" si="8">N3/D3*100</f>
        <v>1.2017114721811916E-2</v>
      </c>
      <c r="T3" s="43">
        <f t="shared" ref="T3:T60" si="9">O3/D3*100</f>
        <v>3.9289788281634666E-2</v>
      </c>
      <c r="U3" s="43">
        <f t="shared" ref="U3:U60" si="10">P3/D3*100</f>
        <v>0.87171048744460866</v>
      </c>
      <c r="V3" s="43">
        <f t="shared" ref="V3:V60" si="11">Q3/D3*100</f>
        <v>0.9110002757262432</v>
      </c>
      <c r="W3" s="41"/>
      <c r="X3" s="31">
        <f t="shared" ref="X3:X60" si="12">SUM(I3:L3)</f>
        <v>100</v>
      </c>
      <c r="Y3" s="31">
        <f t="shared" ref="Y3:Y60" si="13">SUM(R3:S3,U3)</f>
        <v>0.91100027572624331</v>
      </c>
    </row>
    <row r="4" spans="1:25" ht="15" x14ac:dyDescent="0.25">
      <c r="A4" s="18" t="s">
        <v>59</v>
      </c>
      <c r="B4" s="18" t="s">
        <v>60</v>
      </c>
      <c r="C4" s="18" t="s">
        <v>36</v>
      </c>
      <c r="D4" s="47">
        <v>1.16083</v>
      </c>
      <c r="E4" s="47">
        <v>0</v>
      </c>
      <c r="F4" s="47">
        <v>0.40520378338899998</v>
      </c>
      <c r="G4" s="47">
        <v>2.83614752134E-2</v>
      </c>
      <c r="H4" s="40">
        <f t="shared" si="0"/>
        <v>0.7272647413976</v>
      </c>
      <c r="I4" s="43">
        <f t="shared" si="1"/>
        <v>0</v>
      </c>
      <c r="J4" s="43">
        <f t="shared" si="2"/>
        <v>34.906384517026609</v>
      </c>
      <c r="K4" s="43">
        <f t="shared" si="3"/>
        <v>2.4432066033269297</v>
      </c>
      <c r="L4" s="43">
        <f t="shared" si="4"/>
        <v>62.650408879646456</v>
      </c>
      <c r="M4" s="47">
        <v>0</v>
      </c>
      <c r="N4" s="47">
        <v>2.3599999999999999E-2</v>
      </c>
      <c r="O4" s="40">
        <f t="shared" si="5"/>
        <v>2.3599999999999999E-2</v>
      </c>
      <c r="P4" s="47">
        <v>0.16487499999999999</v>
      </c>
      <c r="Q4" s="40">
        <f t="shared" si="6"/>
        <v>0.188475</v>
      </c>
      <c r="R4" s="43">
        <f t="shared" si="7"/>
        <v>0</v>
      </c>
      <c r="S4" s="43">
        <f t="shared" si="8"/>
        <v>2.0330280919686774</v>
      </c>
      <c r="T4" s="43">
        <f t="shared" si="9"/>
        <v>2.0330280919686774</v>
      </c>
      <c r="U4" s="43">
        <f t="shared" si="10"/>
        <v>14.203199434887107</v>
      </c>
      <c r="V4" s="43">
        <f t="shared" si="11"/>
        <v>16.236227526855785</v>
      </c>
      <c r="W4" s="41"/>
      <c r="X4" s="31">
        <f t="shared" si="12"/>
        <v>100</v>
      </c>
      <c r="Y4" s="31">
        <f t="shared" si="13"/>
        <v>16.236227526855785</v>
      </c>
    </row>
    <row r="5" spans="1:25" ht="15" x14ac:dyDescent="0.25">
      <c r="A5" s="18" t="s">
        <v>61</v>
      </c>
      <c r="B5" s="18" t="s">
        <v>62</v>
      </c>
      <c r="C5" s="18" t="s">
        <v>36</v>
      </c>
      <c r="D5" s="47">
        <v>1.97733</v>
      </c>
      <c r="E5" s="47">
        <v>4.3173085140799997E-2</v>
      </c>
      <c r="F5" s="47">
        <v>0</v>
      </c>
      <c r="G5" s="47">
        <v>0</v>
      </c>
      <c r="H5" s="40">
        <f t="shared" si="0"/>
        <v>1.9341569148591999</v>
      </c>
      <c r="I5" s="43">
        <f t="shared" si="1"/>
        <v>2.1834031315359601</v>
      </c>
      <c r="J5" s="43">
        <f t="shared" si="2"/>
        <v>0</v>
      </c>
      <c r="K5" s="43">
        <f t="shared" si="3"/>
        <v>0</v>
      </c>
      <c r="L5" s="43">
        <f t="shared" si="4"/>
        <v>97.816596868464032</v>
      </c>
      <c r="M5" s="47">
        <v>0</v>
      </c>
      <c r="N5" s="47">
        <v>0</v>
      </c>
      <c r="O5" s="40">
        <f t="shared" si="5"/>
        <v>0</v>
      </c>
      <c r="P5" s="47">
        <v>3.4884699999999998E-2</v>
      </c>
      <c r="Q5" s="40">
        <f t="shared" si="6"/>
        <v>3.4884699999999998E-2</v>
      </c>
      <c r="R5" s="43">
        <f t="shared" si="7"/>
        <v>0</v>
      </c>
      <c r="S5" s="43">
        <f t="shared" si="8"/>
        <v>0</v>
      </c>
      <c r="T5" s="43">
        <f t="shared" si="9"/>
        <v>0</v>
      </c>
      <c r="U5" s="43">
        <f t="shared" si="10"/>
        <v>1.7642325762518143</v>
      </c>
      <c r="V5" s="43">
        <f t="shared" si="11"/>
        <v>1.7642325762518143</v>
      </c>
      <c r="W5" s="41"/>
      <c r="X5" s="31">
        <f t="shared" si="12"/>
        <v>99.999999999999986</v>
      </c>
      <c r="Y5" s="31">
        <f t="shared" si="13"/>
        <v>1.7642325762518143</v>
      </c>
    </row>
    <row r="6" spans="1:25" ht="15" x14ac:dyDescent="0.25">
      <c r="A6" s="18" t="s">
        <v>63</v>
      </c>
      <c r="B6" s="18" t="s">
        <v>64</v>
      </c>
      <c r="C6" s="18" t="s">
        <v>47</v>
      </c>
      <c r="D6" s="47">
        <v>9.4411900000000006</v>
      </c>
      <c r="E6" s="47">
        <v>0</v>
      </c>
      <c r="F6" s="47">
        <v>0</v>
      </c>
      <c r="G6" s="47">
        <v>0</v>
      </c>
      <c r="H6" s="40">
        <f t="shared" si="0"/>
        <v>9.4411900000000006</v>
      </c>
      <c r="I6" s="43">
        <f t="shared" si="1"/>
        <v>0</v>
      </c>
      <c r="J6" s="43">
        <f t="shared" si="2"/>
        <v>0</v>
      </c>
      <c r="K6" s="43">
        <f t="shared" si="3"/>
        <v>0</v>
      </c>
      <c r="L6" s="43">
        <f t="shared" si="4"/>
        <v>100</v>
      </c>
      <c r="M6" s="47">
        <v>1.67076E-2</v>
      </c>
      <c r="N6" s="47">
        <v>3.9221799999999999E-3</v>
      </c>
      <c r="O6" s="40">
        <f t="shared" si="5"/>
        <v>2.062978E-2</v>
      </c>
      <c r="P6" s="47">
        <v>8.4512100000000007E-2</v>
      </c>
      <c r="Q6" s="40">
        <f t="shared" si="6"/>
        <v>0.10514188000000001</v>
      </c>
      <c r="R6" s="43">
        <f t="shared" si="7"/>
        <v>0.17696498005018432</v>
      </c>
      <c r="S6" s="43">
        <f t="shared" si="8"/>
        <v>4.1543280031436709E-2</v>
      </c>
      <c r="T6" s="43">
        <f t="shared" si="9"/>
        <v>0.21850826008162105</v>
      </c>
      <c r="U6" s="43">
        <f t="shared" si="10"/>
        <v>0.89514245555909788</v>
      </c>
      <c r="V6" s="43">
        <f t="shared" si="11"/>
        <v>1.1136507156407189</v>
      </c>
      <c r="W6" s="41"/>
      <c r="X6" s="31">
        <f t="shared" si="12"/>
        <v>100</v>
      </c>
      <c r="Y6" s="31">
        <f t="shared" si="13"/>
        <v>1.1136507156407189</v>
      </c>
    </row>
    <row r="7" spans="1:25" ht="15" x14ac:dyDescent="0.25">
      <c r="A7" s="18" t="s">
        <v>65</v>
      </c>
      <c r="B7" s="18" t="s">
        <v>66</v>
      </c>
      <c r="C7" s="18" t="s">
        <v>36</v>
      </c>
      <c r="D7" s="47">
        <v>1.1043099999999999</v>
      </c>
      <c r="E7" s="47">
        <v>0</v>
      </c>
      <c r="F7" s="47">
        <v>0</v>
      </c>
      <c r="G7" s="47">
        <v>0</v>
      </c>
      <c r="H7" s="40">
        <f t="shared" si="0"/>
        <v>1.1043099999999999</v>
      </c>
      <c r="I7" s="43">
        <f t="shared" si="1"/>
        <v>0</v>
      </c>
      <c r="J7" s="43">
        <f t="shared" si="2"/>
        <v>0</v>
      </c>
      <c r="K7" s="43">
        <f t="shared" si="3"/>
        <v>0</v>
      </c>
      <c r="L7" s="43">
        <f t="shared" si="4"/>
        <v>100</v>
      </c>
      <c r="M7" s="47">
        <v>0</v>
      </c>
      <c r="N7" s="47">
        <v>0</v>
      </c>
      <c r="O7" s="40">
        <f t="shared" si="5"/>
        <v>0</v>
      </c>
      <c r="P7" s="47">
        <v>0</v>
      </c>
      <c r="Q7" s="40">
        <f t="shared" si="6"/>
        <v>0</v>
      </c>
      <c r="R7" s="43">
        <f t="shared" si="7"/>
        <v>0</v>
      </c>
      <c r="S7" s="43">
        <f t="shared" si="8"/>
        <v>0</v>
      </c>
      <c r="T7" s="43">
        <f t="shared" si="9"/>
        <v>0</v>
      </c>
      <c r="U7" s="43">
        <f t="shared" si="10"/>
        <v>0</v>
      </c>
      <c r="V7" s="43">
        <f t="shared" si="11"/>
        <v>0</v>
      </c>
      <c r="W7" s="41"/>
      <c r="X7" s="31">
        <f t="shared" si="12"/>
        <v>100</v>
      </c>
      <c r="Y7" s="31">
        <f t="shared" si="13"/>
        <v>0</v>
      </c>
    </row>
    <row r="8" spans="1:25" ht="15" x14ac:dyDescent="0.25">
      <c r="A8" s="18" t="s">
        <v>67</v>
      </c>
      <c r="B8" s="18" t="s">
        <v>68</v>
      </c>
      <c r="C8" s="18" t="s">
        <v>36</v>
      </c>
      <c r="D8" s="47">
        <v>1.41134</v>
      </c>
      <c r="E8" s="47">
        <v>0</v>
      </c>
      <c r="F8" s="47">
        <v>0</v>
      </c>
      <c r="G8" s="47">
        <v>0</v>
      </c>
      <c r="H8" s="40">
        <f t="shared" si="0"/>
        <v>1.41134</v>
      </c>
      <c r="I8" s="43">
        <f t="shared" si="1"/>
        <v>0</v>
      </c>
      <c r="J8" s="43">
        <f t="shared" si="2"/>
        <v>0</v>
      </c>
      <c r="K8" s="43">
        <f t="shared" si="3"/>
        <v>0</v>
      </c>
      <c r="L8" s="43">
        <f t="shared" si="4"/>
        <v>100</v>
      </c>
      <c r="M8" s="47">
        <v>1.0682499999999999E-2</v>
      </c>
      <c r="N8" s="47">
        <v>1.7200300000000002E-2</v>
      </c>
      <c r="O8" s="40">
        <f t="shared" si="5"/>
        <v>2.7882799999999999E-2</v>
      </c>
      <c r="P8" s="47">
        <v>2.49459E-2</v>
      </c>
      <c r="Q8" s="40">
        <f t="shared" si="6"/>
        <v>5.2828699999999999E-2</v>
      </c>
      <c r="R8" s="43">
        <f t="shared" si="7"/>
        <v>0.75690478552297813</v>
      </c>
      <c r="S8" s="43">
        <f t="shared" si="8"/>
        <v>1.2187212152989357</v>
      </c>
      <c r="T8" s="43">
        <f t="shared" si="9"/>
        <v>1.9756260008219138</v>
      </c>
      <c r="U8" s="43">
        <f t="shared" si="10"/>
        <v>1.7675329828390041</v>
      </c>
      <c r="V8" s="43">
        <f t="shared" si="11"/>
        <v>3.7431589836609178</v>
      </c>
      <c r="W8" s="41"/>
      <c r="X8" s="31">
        <f t="shared" si="12"/>
        <v>100</v>
      </c>
      <c r="Y8" s="31">
        <f t="shared" si="13"/>
        <v>3.7431589836609178</v>
      </c>
    </row>
    <row r="9" spans="1:25" ht="15" x14ac:dyDescent="0.25">
      <c r="A9" s="18" t="s">
        <v>69</v>
      </c>
      <c r="B9" s="18" t="s">
        <v>70</v>
      </c>
      <c r="C9" s="18" t="s">
        <v>36</v>
      </c>
      <c r="D9" s="47">
        <v>9.9190799999999992</v>
      </c>
      <c r="E9" s="47">
        <v>0</v>
      </c>
      <c r="F9" s="47">
        <v>0</v>
      </c>
      <c r="G9" s="47">
        <v>0</v>
      </c>
      <c r="H9" s="40">
        <f t="shared" si="0"/>
        <v>9.9190799999999992</v>
      </c>
      <c r="I9" s="43">
        <f t="shared" si="1"/>
        <v>0</v>
      </c>
      <c r="J9" s="43">
        <f t="shared" si="2"/>
        <v>0</v>
      </c>
      <c r="K9" s="43">
        <f t="shared" si="3"/>
        <v>0</v>
      </c>
      <c r="L9" s="43">
        <f t="shared" si="4"/>
        <v>100</v>
      </c>
      <c r="M9" s="47">
        <v>2.1717500000000001E-2</v>
      </c>
      <c r="N9" s="47">
        <v>3.2662900000000002E-2</v>
      </c>
      <c r="O9" s="40">
        <f t="shared" si="5"/>
        <v>5.4380400000000002E-2</v>
      </c>
      <c r="P9" s="47">
        <v>9.3053999999999998E-2</v>
      </c>
      <c r="Q9" s="40">
        <f t="shared" si="6"/>
        <v>0.14743439999999999</v>
      </c>
      <c r="R9" s="43">
        <f t="shared" si="7"/>
        <v>0.21894671683260949</v>
      </c>
      <c r="S9" s="43">
        <f t="shared" si="8"/>
        <v>0.32929364416861245</v>
      </c>
      <c r="T9" s="43">
        <f t="shared" si="9"/>
        <v>0.54824036100122198</v>
      </c>
      <c r="U9" s="43">
        <f t="shared" si="10"/>
        <v>0.93813135895667743</v>
      </c>
      <c r="V9" s="43">
        <f t="shared" si="11"/>
        <v>1.4863717199578994</v>
      </c>
      <c r="W9" s="41"/>
      <c r="X9" s="31">
        <f t="shared" si="12"/>
        <v>100</v>
      </c>
      <c r="Y9" s="31">
        <f t="shared" si="13"/>
        <v>1.4863717199578994</v>
      </c>
    </row>
    <row r="10" spans="1:25" ht="15" x14ac:dyDescent="0.25">
      <c r="A10" s="18" t="s">
        <v>71</v>
      </c>
      <c r="B10" s="18" t="s">
        <v>72</v>
      </c>
      <c r="C10" s="18" t="s">
        <v>47</v>
      </c>
      <c r="D10" s="47">
        <v>3.94536</v>
      </c>
      <c r="E10" s="47">
        <v>0</v>
      </c>
      <c r="F10" s="47">
        <v>0</v>
      </c>
      <c r="G10" s="47">
        <v>0</v>
      </c>
      <c r="H10" s="40">
        <f t="shared" si="0"/>
        <v>3.94536</v>
      </c>
      <c r="I10" s="43">
        <f t="shared" si="1"/>
        <v>0</v>
      </c>
      <c r="J10" s="43">
        <f t="shared" si="2"/>
        <v>0</v>
      </c>
      <c r="K10" s="43">
        <f t="shared" si="3"/>
        <v>0</v>
      </c>
      <c r="L10" s="43">
        <f t="shared" si="4"/>
        <v>100</v>
      </c>
      <c r="M10" s="47">
        <v>7.2835899999999998E-5</v>
      </c>
      <c r="N10" s="47">
        <v>2.0263900000000001E-2</v>
      </c>
      <c r="O10" s="40">
        <f t="shared" si="5"/>
        <v>2.03367359E-2</v>
      </c>
      <c r="P10" s="47">
        <v>5.8557600000000001E-2</v>
      </c>
      <c r="Q10" s="40">
        <f t="shared" si="6"/>
        <v>7.8894335900000001E-2</v>
      </c>
      <c r="R10" s="43">
        <f t="shared" si="7"/>
        <v>1.8461154368676115E-3</v>
      </c>
      <c r="S10" s="43">
        <f t="shared" si="8"/>
        <v>0.51361345986171103</v>
      </c>
      <c r="T10" s="43">
        <f t="shared" si="9"/>
        <v>0.51545957529857866</v>
      </c>
      <c r="U10" s="43">
        <f t="shared" si="10"/>
        <v>1.484214368270576</v>
      </c>
      <c r="V10" s="43">
        <f t="shared" si="11"/>
        <v>1.9996739435691548</v>
      </c>
      <c r="W10" s="41"/>
      <c r="X10" s="31">
        <f t="shared" si="12"/>
        <v>100</v>
      </c>
      <c r="Y10" s="31">
        <f t="shared" si="13"/>
        <v>1.9996739435691546</v>
      </c>
    </row>
    <row r="11" spans="1:25" ht="15" x14ac:dyDescent="0.25">
      <c r="A11" s="18" t="s">
        <v>73</v>
      </c>
      <c r="B11" s="18" t="s">
        <v>74</v>
      </c>
      <c r="C11" s="18" t="s">
        <v>36</v>
      </c>
      <c r="D11" s="47">
        <v>1.0621700000000001</v>
      </c>
      <c r="E11" s="47">
        <v>0</v>
      </c>
      <c r="F11" s="47">
        <v>0</v>
      </c>
      <c r="G11" s="47">
        <v>0</v>
      </c>
      <c r="H11" s="40">
        <f t="shared" si="0"/>
        <v>1.0621700000000001</v>
      </c>
      <c r="I11" s="43">
        <f t="shared" si="1"/>
        <v>0</v>
      </c>
      <c r="J11" s="43">
        <f t="shared" si="2"/>
        <v>0</v>
      </c>
      <c r="K11" s="43">
        <f t="shared" si="3"/>
        <v>0</v>
      </c>
      <c r="L11" s="43">
        <f t="shared" si="4"/>
        <v>100</v>
      </c>
      <c r="M11" s="47">
        <v>2.7164799999999999E-2</v>
      </c>
      <c r="N11" s="47">
        <v>4.4702199999999997E-2</v>
      </c>
      <c r="O11" s="40">
        <f t="shared" si="5"/>
        <v>7.1867E-2</v>
      </c>
      <c r="P11" s="47">
        <v>7.3638099999999998E-2</v>
      </c>
      <c r="Q11" s="40">
        <f t="shared" si="6"/>
        <v>0.1455051</v>
      </c>
      <c r="R11" s="43">
        <f t="shared" si="7"/>
        <v>2.5574813824529028</v>
      </c>
      <c r="S11" s="43">
        <f t="shared" si="8"/>
        <v>4.2085730156189678</v>
      </c>
      <c r="T11" s="43">
        <f t="shared" si="9"/>
        <v>6.7660543980718719</v>
      </c>
      <c r="U11" s="43">
        <f t="shared" si="10"/>
        <v>6.9327979513637175</v>
      </c>
      <c r="V11" s="43">
        <f t="shared" si="11"/>
        <v>13.698852349435588</v>
      </c>
      <c r="W11" s="41"/>
      <c r="X11" s="31">
        <f t="shared" si="12"/>
        <v>100</v>
      </c>
      <c r="Y11" s="31">
        <f t="shared" si="13"/>
        <v>13.698852349435588</v>
      </c>
    </row>
    <row r="12" spans="1:25" ht="15" x14ac:dyDescent="0.25">
      <c r="A12" s="18" t="s">
        <v>75</v>
      </c>
      <c r="B12" s="18" t="s">
        <v>76</v>
      </c>
      <c r="C12" s="18" t="s">
        <v>36</v>
      </c>
      <c r="D12" s="47">
        <v>0.98686600000000002</v>
      </c>
      <c r="E12" s="47">
        <v>0</v>
      </c>
      <c r="F12" s="47">
        <v>1.5062801769600001E-2</v>
      </c>
      <c r="G12" s="47">
        <v>1.0617045576E-2</v>
      </c>
      <c r="H12" s="40">
        <f t="shared" si="0"/>
        <v>0.96118615265440011</v>
      </c>
      <c r="I12" s="43">
        <f t="shared" si="1"/>
        <v>0</v>
      </c>
      <c r="J12" s="43">
        <f t="shared" si="2"/>
        <v>1.5263269551894583</v>
      </c>
      <c r="K12" s="43">
        <f t="shared" si="3"/>
        <v>1.0758345688269733</v>
      </c>
      <c r="L12" s="43">
        <f t="shared" si="4"/>
        <v>97.397838475983576</v>
      </c>
      <c r="M12" s="47">
        <v>0</v>
      </c>
      <c r="N12" s="47">
        <v>3.2820100000000002E-4</v>
      </c>
      <c r="O12" s="40">
        <f t="shared" si="5"/>
        <v>3.2820100000000002E-4</v>
      </c>
      <c r="P12" s="47">
        <v>4.6983900000000002E-2</v>
      </c>
      <c r="Q12" s="40">
        <f t="shared" si="6"/>
        <v>4.7312101000000002E-2</v>
      </c>
      <c r="R12" s="43">
        <f t="shared" si="7"/>
        <v>0</v>
      </c>
      <c r="S12" s="43">
        <f t="shared" si="8"/>
        <v>3.3256896073023089E-2</v>
      </c>
      <c r="T12" s="43">
        <f t="shared" si="9"/>
        <v>3.3256896073023089E-2</v>
      </c>
      <c r="U12" s="43">
        <f t="shared" si="10"/>
        <v>4.7609199222589496</v>
      </c>
      <c r="V12" s="43">
        <f t="shared" si="11"/>
        <v>4.7941768183319722</v>
      </c>
      <c r="W12" s="41"/>
      <c r="X12" s="31">
        <f t="shared" si="12"/>
        <v>100.00000000000001</v>
      </c>
      <c r="Y12" s="31">
        <f t="shared" si="13"/>
        <v>4.7941768183319731</v>
      </c>
    </row>
    <row r="13" spans="1:25" ht="15" x14ac:dyDescent="0.25">
      <c r="A13" s="18" t="s">
        <v>77</v>
      </c>
      <c r="B13" s="18" t="s">
        <v>78</v>
      </c>
      <c r="C13" s="18" t="s">
        <v>36</v>
      </c>
      <c r="D13" s="47">
        <v>6.0518099999999998E-2</v>
      </c>
      <c r="E13" s="47">
        <v>0</v>
      </c>
      <c r="F13" s="47">
        <v>0</v>
      </c>
      <c r="G13" s="47">
        <v>0</v>
      </c>
      <c r="H13" s="40">
        <f t="shared" si="0"/>
        <v>6.0518099999999998E-2</v>
      </c>
      <c r="I13" s="43">
        <f t="shared" si="1"/>
        <v>0</v>
      </c>
      <c r="J13" s="43">
        <f t="shared" si="2"/>
        <v>0</v>
      </c>
      <c r="K13" s="43">
        <f t="shared" si="3"/>
        <v>0</v>
      </c>
      <c r="L13" s="43">
        <f t="shared" si="4"/>
        <v>100</v>
      </c>
      <c r="M13" s="47">
        <v>0</v>
      </c>
      <c r="N13" s="47">
        <v>2.3017900000000002E-3</v>
      </c>
      <c r="O13" s="40">
        <f t="shared" si="5"/>
        <v>2.3017900000000002E-3</v>
      </c>
      <c r="P13" s="47">
        <v>7.4451500000000002E-3</v>
      </c>
      <c r="Q13" s="40">
        <f t="shared" si="6"/>
        <v>9.7469400000000008E-3</v>
      </c>
      <c r="R13" s="43">
        <f t="shared" si="7"/>
        <v>0</v>
      </c>
      <c r="S13" s="43">
        <f t="shared" si="8"/>
        <v>3.8034736715131507</v>
      </c>
      <c r="T13" s="43">
        <f t="shared" si="9"/>
        <v>3.8034736715131507</v>
      </c>
      <c r="U13" s="43">
        <f t="shared" si="10"/>
        <v>12.302352519328927</v>
      </c>
      <c r="V13" s="43">
        <f t="shared" si="11"/>
        <v>16.10582619084208</v>
      </c>
      <c r="W13" s="41"/>
      <c r="X13" s="31">
        <f t="shared" si="12"/>
        <v>100</v>
      </c>
      <c r="Y13" s="31">
        <f t="shared" si="13"/>
        <v>16.105826190842077</v>
      </c>
    </row>
    <row r="14" spans="1:25" ht="15" x14ac:dyDescent="0.25">
      <c r="A14" s="18" t="s">
        <v>79</v>
      </c>
      <c r="B14" s="18" t="s">
        <v>80</v>
      </c>
      <c r="C14" s="18" t="s">
        <v>29</v>
      </c>
      <c r="D14" s="47">
        <v>10.906599999999999</v>
      </c>
      <c r="E14" s="47">
        <v>1.65155335408</v>
      </c>
      <c r="F14" s="47">
        <v>9.97358461325E-2</v>
      </c>
      <c r="G14" s="47">
        <v>9.1741925099499994E-2</v>
      </c>
      <c r="H14" s="40">
        <f t="shared" si="0"/>
        <v>9.0635688746879985</v>
      </c>
      <c r="I14" s="43">
        <f t="shared" si="1"/>
        <v>15.142696661471037</v>
      </c>
      <c r="J14" s="43">
        <f t="shared" si="2"/>
        <v>0.91445405655749734</v>
      </c>
      <c r="K14" s="43">
        <f t="shared" si="3"/>
        <v>0.84115971154621971</v>
      </c>
      <c r="L14" s="43">
        <f t="shared" si="4"/>
        <v>83.101689570425236</v>
      </c>
      <c r="M14" s="47">
        <v>0.54373099999999996</v>
      </c>
      <c r="N14" s="47">
        <v>0.76510800000000001</v>
      </c>
      <c r="O14" s="40">
        <f t="shared" si="5"/>
        <v>1.3088389999999999</v>
      </c>
      <c r="P14" s="47">
        <v>1.26359</v>
      </c>
      <c r="Q14" s="40">
        <f t="shared" si="6"/>
        <v>2.5724289999999996</v>
      </c>
      <c r="R14" s="43">
        <f t="shared" si="7"/>
        <v>4.9853391524398072</v>
      </c>
      <c r="S14" s="43">
        <f t="shared" si="8"/>
        <v>7.0150917792896044</v>
      </c>
      <c r="T14" s="43">
        <f t="shared" si="9"/>
        <v>12.000430931729412</v>
      </c>
      <c r="U14" s="43">
        <f t="shared" si="10"/>
        <v>11.585553701428495</v>
      </c>
      <c r="V14" s="43">
        <f t="shared" si="11"/>
        <v>23.585984633157903</v>
      </c>
      <c r="W14" s="41"/>
      <c r="X14" s="31">
        <f t="shared" si="12"/>
        <v>99.999999999999986</v>
      </c>
      <c r="Y14" s="31">
        <f t="shared" si="13"/>
        <v>23.585984633157906</v>
      </c>
    </row>
    <row r="15" spans="1:25" ht="15" x14ac:dyDescent="0.25">
      <c r="A15" s="18" t="s">
        <v>81</v>
      </c>
      <c r="B15" s="18" t="s">
        <v>82</v>
      </c>
      <c r="C15" s="18" t="s">
        <v>47</v>
      </c>
      <c r="D15" s="47">
        <v>2.1229399999999998</v>
      </c>
      <c r="E15" s="47">
        <v>0</v>
      </c>
      <c r="F15" s="47">
        <v>0</v>
      </c>
      <c r="G15" s="47">
        <v>0.20667863935799999</v>
      </c>
      <c r="H15" s="40">
        <f t="shared" si="0"/>
        <v>1.9162613606419998</v>
      </c>
      <c r="I15" s="43">
        <f t="shared" si="1"/>
        <v>0</v>
      </c>
      <c r="J15" s="43">
        <f t="shared" si="2"/>
        <v>0</v>
      </c>
      <c r="K15" s="43">
        <f t="shared" si="3"/>
        <v>9.7354913166646249</v>
      </c>
      <c r="L15" s="43">
        <f t="shared" si="4"/>
        <v>90.264508683335379</v>
      </c>
      <c r="M15" s="47">
        <v>1.46728E-2</v>
      </c>
      <c r="N15" s="47">
        <v>0.17477799999999999</v>
      </c>
      <c r="O15" s="40">
        <f t="shared" si="5"/>
        <v>0.18945079999999997</v>
      </c>
      <c r="P15" s="47">
        <v>0.59908300000000003</v>
      </c>
      <c r="Q15" s="40">
        <f t="shared" si="6"/>
        <v>0.78853379999999995</v>
      </c>
      <c r="R15" s="43">
        <f t="shared" si="7"/>
        <v>0.69115471939856998</v>
      </c>
      <c r="S15" s="43">
        <f t="shared" si="8"/>
        <v>8.2328280592009193</v>
      </c>
      <c r="T15" s="43">
        <f t="shared" si="9"/>
        <v>8.9239827785994894</v>
      </c>
      <c r="U15" s="43">
        <f t="shared" si="10"/>
        <v>28.219497489330834</v>
      </c>
      <c r="V15" s="43">
        <f t="shared" si="11"/>
        <v>37.143480267930322</v>
      </c>
      <c r="W15" s="41"/>
      <c r="X15" s="31">
        <f t="shared" si="12"/>
        <v>100</v>
      </c>
      <c r="Y15" s="31">
        <f t="shared" si="13"/>
        <v>37.143480267930322</v>
      </c>
    </row>
    <row r="16" spans="1:25" ht="15" x14ac:dyDescent="0.25">
      <c r="A16" s="18" t="s">
        <v>83</v>
      </c>
      <c r="B16" s="18" t="s">
        <v>84</v>
      </c>
      <c r="C16" s="18" t="s">
        <v>36</v>
      </c>
      <c r="D16" s="47">
        <v>6.6704499999999998</v>
      </c>
      <c r="E16" s="47">
        <v>0.36443876913000001</v>
      </c>
      <c r="F16" s="47">
        <v>1.1374233938299999E-2</v>
      </c>
      <c r="G16" s="47">
        <v>0.544119221195</v>
      </c>
      <c r="H16" s="40">
        <f t="shared" si="0"/>
        <v>5.7505177757366992</v>
      </c>
      <c r="I16" s="43">
        <f t="shared" si="1"/>
        <v>5.4634810114759871</v>
      </c>
      <c r="J16" s="43">
        <f t="shared" si="2"/>
        <v>0.17051674082408233</v>
      </c>
      <c r="K16" s="43">
        <f t="shared" si="3"/>
        <v>8.1571591301186572</v>
      </c>
      <c r="L16" s="43">
        <f t="shared" si="4"/>
        <v>86.208843117581267</v>
      </c>
      <c r="M16" s="47">
        <v>0.32435799999999998</v>
      </c>
      <c r="N16" s="47">
        <v>0.19548699999999999</v>
      </c>
      <c r="O16" s="40">
        <f t="shared" si="5"/>
        <v>0.519845</v>
      </c>
      <c r="P16" s="47">
        <v>0.50413300000000005</v>
      </c>
      <c r="Q16" s="40">
        <f t="shared" si="6"/>
        <v>1.0239780000000001</v>
      </c>
      <c r="R16" s="43">
        <f t="shared" si="7"/>
        <v>4.862610468559093</v>
      </c>
      <c r="S16" s="43">
        <f t="shared" si="8"/>
        <v>2.9306418607440281</v>
      </c>
      <c r="T16" s="43">
        <f t="shared" si="9"/>
        <v>7.7932523293031215</v>
      </c>
      <c r="U16" s="43">
        <f t="shared" si="10"/>
        <v>7.5577060018439539</v>
      </c>
      <c r="V16" s="43">
        <f t="shared" si="11"/>
        <v>15.350958331147075</v>
      </c>
      <c r="W16" s="41"/>
      <c r="X16" s="31">
        <f t="shared" si="12"/>
        <v>100</v>
      </c>
      <c r="Y16" s="31">
        <f t="shared" si="13"/>
        <v>15.350958331147075</v>
      </c>
    </row>
    <row r="17" spans="1:25" ht="15" x14ac:dyDescent="0.25">
      <c r="A17" s="18" t="s">
        <v>85</v>
      </c>
      <c r="B17" s="18" t="s">
        <v>86</v>
      </c>
      <c r="C17" s="18" t="s">
        <v>36</v>
      </c>
      <c r="D17" s="47">
        <v>0.56604200000000005</v>
      </c>
      <c r="E17" s="47">
        <v>0</v>
      </c>
      <c r="F17" s="47">
        <v>0</v>
      </c>
      <c r="G17" s="47">
        <v>0</v>
      </c>
      <c r="H17" s="40">
        <f t="shared" si="0"/>
        <v>0.56604200000000005</v>
      </c>
      <c r="I17" s="43">
        <f t="shared" si="1"/>
        <v>0</v>
      </c>
      <c r="J17" s="43">
        <f t="shared" si="2"/>
        <v>0</v>
      </c>
      <c r="K17" s="43">
        <f t="shared" si="3"/>
        <v>0</v>
      </c>
      <c r="L17" s="43">
        <f t="shared" si="4"/>
        <v>100</v>
      </c>
      <c r="M17" s="47">
        <v>8.7057900000000001E-4</v>
      </c>
      <c r="N17" s="47">
        <v>8.9713399999999995E-4</v>
      </c>
      <c r="O17" s="40">
        <f t="shared" si="5"/>
        <v>1.767713E-3</v>
      </c>
      <c r="P17" s="47">
        <v>1.02462E-2</v>
      </c>
      <c r="Q17" s="40">
        <f t="shared" si="6"/>
        <v>1.2013913000000001E-2</v>
      </c>
      <c r="R17" s="43">
        <f t="shared" si="7"/>
        <v>0.15380113136481038</v>
      </c>
      <c r="S17" s="43">
        <f t="shared" si="8"/>
        <v>0.15849247935665547</v>
      </c>
      <c r="T17" s="43">
        <f t="shared" si="9"/>
        <v>0.31229361072146589</v>
      </c>
      <c r="U17" s="43">
        <f t="shared" si="10"/>
        <v>1.8101483635489948</v>
      </c>
      <c r="V17" s="43">
        <f t="shared" si="11"/>
        <v>2.1224419742704606</v>
      </c>
      <c r="W17" s="41"/>
      <c r="X17" s="31">
        <f t="shared" si="12"/>
        <v>100</v>
      </c>
      <c r="Y17" s="31">
        <f t="shared" si="13"/>
        <v>2.1224419742704606</v>
      </c>
    </row>
    <row r="18" spans="1:25" ht="15" x14ac:dyDescent="0.25">
      <c r="A18" s="18" t="s">
        <v>85</v>
      </c>
      <c r="B18" s="18" t="s">
        <v>86</v>
      </c>
      <c r="C18" s="18" t="s">
        <v>36</v>
      </c>
      <c r="D18" s="47">
        <v>0.69466000000000006</v>
      </c>
      <c r="E18" s="47">
        <v>0</v>
      </c>
      <c r="F18" s="47">
        <v>0</v>
      </c>
      <c r="G18" s="47">
        <v>0</v>
      </c>
      <c r="H18" s="40">
        <f t="shared" si="0"/>
        <v>0.69466000000000006</v>
      </c>
      <c r="I18" s="43">
        <f t="shared" si="1"/>
        <v>0</v>
      </c>
      <c r="J18" s="43">
        <f t="shared" si="2"/>
        <v>0</v>
      </c>
      <c r="K18" s="43">
        <f t="shared" si="3"/>
        <v>0</v>
      </c>
      <c r="L18" s="43">
        <f t="shared" si="4"/>
        <v>100</v>
      </c>
      <c r="M18" s="47">
        <v>8.8572900000000003E-4</v>
      </c>
      <c r="N18" s="47">
        <v>9.0695599999999999E-4</v>
      </c>
      <c r="O18" s="40">
        <f t="shared" si="5"/>
        <v>1.792685E-3</v>
      </c>
      <c r="P18" s="47">
        <v>1.0257199999999999E-2</v>
      </c>
      <c r="Q18" s="40">
        <f t="shared" si="6"/>
        <v>1.2049885E-2</v>
      </c>
      <c r="R18" s="43">
        <f t="shared" si="7"/>
        <v>0.12750539832436011</v>
      </c>
      <c r="S18" s="43">
        <f t="shared" si="8"/>
        <v>0.13056113782281978</v>
      </c>
      <c r="T18" s="43">
        <f t="shared" si="9"/>
        <v>0.25806653614717989</v>
      </c>
      <c r="U18" s="43">
        <f t="shared" si="10"/>
        <v>1.4765784700428985</v>
      </c>
      <c r="V18" s="43">
        <f t="shared" si="11"/>
        <v>1.7346450061900787</v>
      </c>
      <c r="W18" s="41"/>
      <c r="X18" s="31">
        <f t="shared" si="12"/>
        <v>100</v>
      </c>
      <c r="Y18" s="31">
        <f t="shared" si="13"/>
        <v>1.7346450061900784</v>
      </c>
    </row>
    <row r="19" spans="1:25" ht="15" x14ac:dyDescent="0.25">
      <c r="A19" s="18" t="s">
        <v>87</v>
      </c>
      <c r="B19" s="18" t="s">
        <v>88</v>
      </c>
      <c r="C19" s="18" t="s">
        <v>36</v>
      </c>
      <c r="D19" s="47">
        <v>3.6798500000000001</v>
      </c>
      <c r="E19" s="47">
        <v>0</v>
      </c>
      <c r="F19" s="47">
        <v>0</v>
      </c>
      <c r="G19" s="47">
        <v>0</v>
      </c>
      <c r="H19" s="40">
        <f t="shared" si="0"/>
        <v>3.6798500000000001</v>
      </c>
      <c r="I19" s="43">
        <f t="shared" si="1"/>
        <v>0</v>
      </c>
      <c r="J19" s="43">
        <f t="shared" si="2"/>
        <v>0</v>
      </c>
      <c r="K19" s="43">
        <f t="shared" si="3"/>
        <v>0</v>
      </c>
      <c r="L19" s="43">
        <f t="shared" si="4"/>
        <v>100</v>
      </c>
      <c r="M19" s="47">
        <v>0.27216800000000002</v>
      </c>
      <c r="N19" s="47">
        <v>2.1919000000000001E-2</v>
      </c>
      <c r="O19" s="40">
        <f t="shared" si="5"/>
        <v>0.29408700000000004</v>
      </c>
      <c r="P19" s="47">
        <v>8.5403099999999996E-2</v>
      </c>
      <c r="Q19" s="40">
        <f t="shared" si="6"/>
        <v>0.37949010000000005</v>
      </c>
      <c r="R19" s="43">
        <f t="shared" si="7"/>
        <v>7.3961710395804179</v>
      </c>
      <c r="S19" s="43">
        <f t="shared" si="8"/>
        <v>0.59564927918257538</v>
      </c>
      <c r="T19" s="43">
        <f t="shared" si="9"/>
        <v>7.9918203187629944</v>
      </c>
      <c r="U19" s="43">
        <f t="shared" si="10"/>
        <v>2.3208310121336466</v>
      </c>
      <c r="V19" s="43">
        <f t="shared" si="11"/>
        <v>10.312651330896641</v>
      </c>
      <c r="W19" s="41"/>
      <c r="X19" s="31">
        <f t="shared" si="12"/>
        <v>100</v>
      </c>
      <c r="Y19" s="31">
        <f t="shared" si="13"/>
        <v>10.312651330896641</v>
      </c>
    </row>
    <row r="20" spans="1:25" ht="15" x14ac:dyDescent="0.25">
      <c r="A20" s="18" t="s">
        <v>89</v>
      </c>
      <c r="B20" s="18" t="s">
        <v>90</v>
      </c>
      <c r="C20" s="18" t="s">
        <v>36</v>
      </c>
      <c r="D20" s="47">
        <v>6.9486299999999996</v>
      </c>
      <c r="E20" s="47">
        <v>1.7805742431299999E-2</v>
      </c>
      <c r="F20" s="47">
        <v>1.59261419897E-3</v>
      </c>
      <c r="G20" s="47">
        <v>7.5373979717100002E-3</v>
      </c>
      <c r="H20" s="40">
        <f t="shared" si="0"/>
        <v>6.9216942453980197</v>
      </c>
      <c r="I20" s="43">
        <f t="shared" si="1"/>
        <v>0.25624824506845234</v>
      </c>
      <c r="J20" s="43">
        <f t="shared" si="2"/>
        <v>2.2919830225094733E-2</v>
      </c>
      <c r="K20" s="43">
        <f t="shared" si="3"/>
        <v>0.10847315185453825</v>
      </c>
      <c r="L20" s="43">
        <f t="shared" si="4"/>
        <v>99.61235877285192</v>
      </c>
      <c r="M20" s="47">
        <v>2.59565E-2</v>
      </c>
      <c r="N20" s="47">
        <v>1.38239E-2</v>
      </c>
      <c r="O20" s="40">
        <f t="shared" si="5"/>
        <v>3.97804E-2</v>
      </c>
      <c r="P20" s="47">
        <v>5.4816999999999998E-2</v>
      </c>
      <c r="Q20" s="40">
        <f t="shared" si="6"/>
        <v>9.4597399999999998E-2</v>
      </c>
      <c r="R20" s="43">
        <f t="shared" si="7"/>
        <v>0.3735484548752776</v>
      </c>
      <c r="S20" s="43">
        <f t="shared" si="8"/>
        <v>0.19894425232024154</v>
      </c>
      <c r="T20" s="43">
        <f t="shared" si="9"/>
        <v>0.57249270719551915</v>
      </c>
      <c r="U20" s="43">
        <f t="shared" si="10"/>
        <v>0.78888932062867079</v>
      </c>
      <c r="V20" s="43">
        <f t="shared" si="11"/>
        <v>1.3613820278241899</v>
      </c>
      <c r="W20" s="41"/>
      <c r="X20" s="31">
        <f t="shared" si="12"/>
        <v>100</v>
      </c>
      <c r="Y20" s="31">
        <f t="shared" si="13"/>
        <v>1.3613820278241899</v>
      </c>
    </row>
    <row r="21" spans="1:25" ht="15" x14ac:dyDescent="0.25">
      <c r="A21" s="18" t="s">
        <v>91</v>
      </c>
      <c r="B21" s="18" t="s">
        <v>92</v>
      </c>
      <c r="C21" s="18" t="s">
        <v>36</v>
      </c>
      <c r="D21" s="47">
        <v>1.73594</v>
      </c>
      <c r="E21" s="47">
        <v>0</v>
      </c>
      <c r="F21" s="47">
        <v>0</v>
      </c>
      <c r="G21" s="47">
        <v>0</v>
      </c>
      <c r="H21" s="40">
        <f t="shared" si="0"/>
        <v>1.73594</v>
      </c>
      <c r="I21" s="43">
        <f t="shared" si="1"/>
        <v>0</v>
      </c>
      <c r="J21" s="43">
        <f t="shared" si="2"/>
        <v>0</v>
      </c>
      <c r="K21" s="43">
        <f t="shared" si="3"/>
        <v>0</v>
      </c>
      <c r="L21" s="43">
        <f t="shared" si="4"/>
        <v>100</v>
      </c>
      <c r="M21" s="47">
        <v>0</v>
      </c>
      <c r="N21" s="47">
        <v>0</v>
      </c>
      <c r="O21" s="40">
        <f t="shared" si="5"/>
        <v>0</v>
      </c>
      <c r="P21" s="47">
        <v>5.3200000000000001E-3</v>
      </c>
      <c r="Q21" s="40">
        <f t="shared" si="6"/>
        <v>5.3200000000000001E-3</v>
      </c>
      <c r="R21" s="43">
        <f t="shared" si="7"/>
        <v>0</v>
      </c>
      <c r="S21" s="43">
        <f t="shared" si="8"/>
        <v>0</v>
      </c>
      <c r="T21" s="43">
        <f t="shared" si="9"/>
        <v>0</v>
      </c>
      <c r="U21" s="43">
        <f t="shared" si="10"/>
        <v>0.30646220491491644</v>
      </c>
      <c r="V21" s="43">
        <f t="shared" si="11"/>
        <v>0.30646220491491644</v>
      </c>
      <c r="W21" s="41"/>
      <c r="X21" s="31">
        <f t="shared" si="12"/>
        <v>100</v>
      </c>
      <c r="Y21" s="31">
        <f t="shared" si="13"/>
        <v>0.30646220491491644</v>
      </c>
    </row>
    <row r="22" spans="1:25" ht="15" x14ac:dyDescent="0.25">
      <c r="A22" s="18" t="s">
        <v>93</v>
      </c>
      <c r="B22" s="18" t="s">
        <v>94</v>
      </c>
      <c r="C22" s="18" t="s">
        <v>36</v>
      </c>
      <c r="D22" s="47">
        <v>0.52487099999999998</v>
      </c>
      <c r="E22" s="47">
        <v>0</v>
      </c>
      <c r="F22" s="47">
        <v>0</v>
      </c>
      <c r="G22" s="47">
        <v>0</v>
      </c>
      <c r="H22" s="40">
        <f t="shared" si="0"/>
        <v>0.52487099999999998</v>
      </c>
      <c r="I22" s="43">
        <f t="shared" si="1"/>
        <v>0</v>
      </c>
      <c r="J22" s="43">
        <f t="shared" si="2"/>
        <v>0</v>
      </c>
      <c r="K22" s="43">
        <f t="shared" si="3"/>
        <v>0</v>
      </c>
      <c r="L22" s="43">
        <f t="shared" si="4"/>
        <v>100</v>
      </c>
      <c r="M22" s="47">
        <v>0</v>
      </c>
      <c r="N22" s="47">
        <v>6.6369099999999994E-5</v>
      </c>
      <c r="O22" s="40">
        <f t="shared" si="5"/>
        <v>6.6369099999999994E-5</v>
      </c>
      <c r="P22" s="47">
        <v>9.7482300000000001E-3</v>
      </c>
      <c r="Q22" s="40">
        <f t="shared" si="6"/>
        <v>9.8145990999999998E-3</v>
      </c>
      <c r="R22" s="43">
        <f t="shared" si="7"/>
        <v>0</v>
      </c>
      <c r="S22" s="43">
        <f t="shared" si="8"/>
        <v>1.2644840351248212E-2</v>
      </c>
      <c r="T22" s="43">
        <f t="shared" si="9"/>
        <v>1.2644840351248212E-2</v>
      </c>
      <c r="U22" s="43">
        <f t="shared" si="10"/>
        <v>1.8572620701086555</v>
      </c>
      <c r="V22" s="43">
        <f t="shared" si="11"/>
        <v>1.8699069104599038</v>
      </c>
      <c r="W22" s="41"/>
      <c r="X22" s="31">
        <f t="shared" si="12"/>
        <v>100</v>
      </c>
      <c r="Y22" s="31">
        <f t="shared" si="13"/>
        <v>1.8699069104599038</v>
      </c>
    </row>
    <row r="23" spans="1:25" ht="15" x14ac:dyDescent="0.25">
      <c r="A23" s="18" t="s">
        <v>95</v>
      </c>
      <c r="B23" s="18" t="s">
        <v>96</v>
      </c>
      <c r="C23" s="18" t="s">
        <v>36</v>
      </c>
      <c r="D23" s="47">
        <v>1.2224200000000001</v>
      </c>
      <c r="E23" s="47">
        <v>3.8289472062799999E-2</v>
      </c>
      <c r="F23" s="47">
        <v>4.4879270357900004E-3</v>
      </c>
      <c r="G23" s="47">
        <v>5.5981562367599996E-3</v>
      </c>
      <c r="H23" s="40">
        <f t="shared" si="0"/>
        <v>1.1740444446646501</v>
      </c>
      <c r="I23" s="43">
        <f t="shared" si="1"/>
        <v>3.1322681290227576</v>
      </c>
      <c r="J23" s="43">
        <f t="shared" si="2"/>
        <v>0.36713462114412398</v>
      </c>
      <c r="K23" s="43">
        <f t="shared" si="3"/>
        <v>0.45795685907953065</v>
      </c>
      <c r="L23" s="43">
        <f t="shared" si="4"/>
        <v>96.04264039075359</v>
      </c>
      <c r="M23" s="47">
        <v>1.7241699999999999E-2</v>
      </c>
      <c r="N23" s="47">
        <v>7.9013099999999999E-3</v>
      </c>
      <c r="O23" s="40">
        <f t="shared" si="5"/>
        <v>2.514301E-2</v>
      </c>
      <c r="P23" s="47">
        <v>3.7745300000000002E-2</v>
      </c>
      <c r="Q23" s="40">
        <f t="shared" si="6"/>
        <v>6.2888310000000003E-2</v>
      </c>
      <c r="R23" s="43">
        <f t="shared" si="7"/>
        <v>1.410456307979254</v>
      </c>
      <c r="S23" s="43">
        <f t="shared" si="8"/>
        <v>0.64636622437460112</v>
      </c>
      <c r="T23" s="43">
        <f t="shared" si="9"/>
        <v>2.0568225323538551</v>
      </c>
      <c r="U23" s="43">
        <f t="shared" si="10"/>
        <v>3.0877521637407765</v>
      </c>
      <c r="V23" s="43">
        <f t="shared" si="11"/>
        <v>5.1445746960946312</v>
      </c>
      <c r="W23" s="41"/>
      <c r="X23" s="31">
        <f t="shared" si="12"/>
        <v>100</v>
      </c>
      <c r="Y23" s="31">
        <f t="shared" si="13"/>
        <v>5.1445746960946312</v>
      </c>
    </row>
    <row r="24" spans="1:25" ht="15" x14ac:dyDescent="0.25">
      <c r="A24" s="18" t="s">
        <v>97</v>
      </c>
      <c r="B24" s="18" t="s">
        <v>98</v>
      </c>
      <c r="C24" s="18" t="s">
        <v>36</v>
      </c>
      <c r="D24" s="47">
        <v>2.2943699999999998</v>
      </c>
      <c r="E24" s="47">
        <v>2.23011700044E-2</v>
      </c>
      <c r="F24" s="47">
        <v>0.80394183790399998</v>
      </c>
      <c r="G24" s="47">
        <v>1.14098416131</v>
      </c>
      <c r="H24" s="40">
        <f t="shared" si="0"/>
        <v>0.32714283078159978</v>
      </c>
      <c r="I24" s="43">
        <f t="shared" si="1"/>
        <v>0.97199536275317422</v>
      </c>
      <c r="J24" s="43">
        <f t="shared" si="2"/>
        <v>35.03976420124043</v>
      </c>
      <c r="K24" s="43">
        <f t="shared" si="3"/>
        <v>49.7297367604179</v>
      </c>
      <c r="L24" s="43">
        <f t="shared" si="4"/>
        <v>14.258503675588496</v>
      </c>
      <c r="M24" s="47">
        <v>9.2286400000000005E-2</v>
      </c>
      <c r="N24" s="47">
        <v>5.1056600000000001E-2</v>
      </c>
      <c r="O24" s="40">
        <f t="shared" si="5"/>
        <v>0.143343</v>
      </c>
      <c r="P24" s="47">
        <v>0.30230400000000002</v>
      </c>
      <c r="Q24" s="40">
        <f t="shared" si="6"/>
        <v>0.44564700000000002</v>
      </c>
      <c r="R24" s="43">
        <f t="shared" si="7"/>
        <v>4.0222980600339096</v>
      </c>
      <c r="S24" s="43">
        <f t="shared" si="8"/>
        <v>2.2252993196389426</v>
      </c>
      <c r="T24" s="43">
        <f t="shared" si="9"/>
        <v>6.2475973796728521</v>
      </c>
      <c r="U24" s="43">
        <f t="shared" si="10"/>
        <v>13.175904496659216</v>
      </c>
      <c r="V24" s="43">
        <f t="shared" si="11"/>
        <v>19.423501876332068</v>
      </c>
      <c r="W24" s="41"/>
      <c r="X24" s="31">
        <f t="shared" si="12"/>
        <v>100.00000000000001</v>
      </c>
      <c r="Y24" s="31">
        <f t="shared" si="13"/>
        <v>19.423501876332068</v>
      </c>
    </row>
    <row r="25" spans="1:25" ht="15" x14ac:dyDescent="0.25">
      <c r="A25" s="18" t="s">
        <v>99</v>
      </c>
      <c r="B25" s="18" t="s">
        <v>100</v>
      </c>
      <c r="C25" s="18" t="s">
        <v>36</v>
      </c>
      <c r="D25" s="47">
        <v>2.88707</v>
      </c>
      <c r="E25" s="47">
        <v>0.40273371131199998</v>
      </c>
      <c r="F25" s="47">
        <v>1.87141339999</v>
      </c>
      <c r="G25" s="47">
        <v>2.1251084397900001E-3</v>
      </c>
      <c r="H25" s="40">
        <f t="shared" si="0"/>
        <v>0.61079778025821008</v>
      </c>
      <c r="I25" s="43">
        <f t="shared" si="1"/>
        <v>13.949565175489337</v>
      </c>
      <c r="J25" s="43">
        <f t="shared" si="2"/>
        <v>64.820506603234421</v>
      </c>
      <c r="K25" s="43">
        <f t="shared" si="3"/>
        <v>7.3607790590113853E-2</v>
      </c>
      <c r="L25" s="43">
        <f t="shared" si="4"/>
        <v>21.156320430686133</v>
      </c>
      <c r="M25" s="47">
        <v>1.95783E-2</v>
      </c>
      <c r="N25" s="47">
        <v>4.3646799999999999E-2</v>
      </c>
      <c r="O25" s="40">
        <f t="shared" si="5"/>
        <v>6.3225100000000006E-2</v>
      </c>
      <c r="P25" s="47">
        <v>0.41508899999999999</v>
      </c>
      <c r="Q25" s="40">
        <f t="shared" si="6"/>
        <v>0.47831409999999996</v>
      </c>
      <c r="R25" s="43">
        <f t="shared" si="7"/>
        <v>0.67813735032403089</v>
      </c>
      <c r="S25" s="43">
        <f t="shared" si="8"/>
        <v>1.5118026234209769</v>
      </c>
      <c r="T25" s="43">
        <f t="shared" si="9"/>
        <v>2.189939973745008</v>
      </c>
      <c r="U25" s="43">
        <f t="shared" si="10"/>
        <v>14.377517690946185</v>
      </c>
      <c r="V25" s="43">
        <f t="shared" si="11"/>
        <v>16.56745766469119</v>
      </c>
      <c r="W25" s="41"/>
      <c r="X25" s="31">
        <f t="shared" si="12"/>
        <v>100.00000000000001</v>
      </c>
      <c r="Y25" s="31">
        <f t="shared" si="13"/>
        <v>16.567457664691194</v>
      </c>
    </row>
    <row r="26" spans="1:25" ht="15" x14ac:dyDescent="0.25">
      <c r="A26" s="18" t="s">
        <v>101</v>
      </c>
      <c r="B26" s="18" t="s">
        <v>102</v>
      </c>
      <c r="C26" s="18" t="s">
        <v>29</v>
      </c>
      <c r="D26" s="47">
        <v>7.7903799999999999</v>
      </c>
      <c r="E26" s="47">
        <v>0.39544771292199998</v>
      </c>
      <c r="F26" s="47">
        <v>3.61557527497E-4</v>
      </c>
      <c r="G26" s="47">
        <v>0.65719283180499999</v>
      </c>
      <c r="H26" s="40">
        <f t="shared" si="0"/>
        <v>6.7373778977455023</v>
      </c>
      <c r="I26" s="43">
        <f t="shared" si="1"/>
        <v>5.0761030003927923</v>
      </c>
      <c r="J26" s="43">
        <f t="shared" si="2"/>
        <v>4.6410769114857047E-3</v>
      </c>
      <c r="K26" s="43">
        <f t="shared" si="3"/>
        <v>8.4359534683160522</v>
      </c>
      <c r="L26" s="43">
        <f t="shared" si="4"/>
        <v>86.483302454379668</v>
      </c>
      <c r="M26" s="47">
        <v>7.9671199999999998E-2</v>
      </c>
      <c r="N26" s="47">
        <v>6.3088000000000005E-2</v>
      </c>
      <c r="O26" s="40">
        <f t="shared" si="5"/>
        <v>0.1427592</v>
      </c>
      <c r="P26" s="47">
        <v>0.321714</v>
      </c>
      <c r="Q26" s="40">
        <f t="shared" si="6"/>
        <v>0.46447320000000003</v>
      </c>
      <c r="R26" s="43">
        <f t="shared" si="7"/>
        <v>1.0226869549367297</v>
      </c>
      <c r="S26" s="43">
        <f t="shared" si="8"/>
        <v>0.80981928994477803</v>
      </c>
      <c r="T26" s="43">
        <f t="shared" si="9"/>
        <v>1.8325062448815079</v>
      </c>
      <c r="U26" s="43">
        <f t="shared" si="10"/>
        <v>4.1296316739363164</v>
      </c>
      <c r="V26" s="43">
        <f t="shared" si="11"/>
        <v>5.9621379188178247</v>
      </c>
      <c r="W26" s="41"/>
      <c r="X26" s="31">
        <f t="shared" si="12"/>
        <v>100</v>
      </c>
      <c r="Y26" s="31">
        <f t="shared" si="13"/>
        <v>5.9621379188178238</v>
      </c>
    </row>
    <row r="27" spans="1:25" ht="15" x14ac:dyDescent="0.25">
      <c r="A27" s="18" t="s">
        <v>103</v>
      </c>
      <c r="B27" s="18" t="s">
        <v>104</v>
      </c>
      <c r="C27" s="18" t="s">
        <v>29</v>
      </c>
      <c r="D27" s="47">
        <v>10.356299999999999</v>
      </c>
      <c r="E27" s="47">
        <v>0.69013921436699999</v>
      </c>
      <c r="F27" s="47">
        <v>0.27879242630700002</v>
      </c>
      <c r="G27" s="47">
        <v>0.91228320348199998</v>
      </c>
      <c r="H27" s="40">
        <f t="shared" si="0"/>
        <v>8.4750851558440008</v>
      </c>
      <c r="I27" s="43">
        <f t="shared" si="1"/>
        <v>6.6639554123287272</v>
      </c>
      <c r="J27" s="43">
        <f t="shared" si="2"/>
        <v>2.6920080174096932</v>
      </c>
      <c r="K27" s="43">
        <f t="shared" si="3"/>
        <v>8.8089684876065775</v>
      </c>
      <c r="L27" s="43">
        <f t="shared" si="4"/>
        <v>81.835068082655013</v>
      </c>
      <c r="M27" s="47">
        <v>0.30152000000000001</v>
      </c>
      <c r="N27" s="47">
        <v>0.14577100000000001</v>
      </c>
      <c r="O27" s="40">
        <f t="shared" si="5"/>
        <v>0.44729099999999999</v>
      </c>
      <c r="P27" s="47">
        <v>0.98088500000000001</v>
      </c>
      <c r="Q27" s="40">
        <f t="shared" si="6"/>
        <v>1.4281760000000001</v>
      </c>
      <c r="R27" s="43">
        <f t="shared" si="7"/>
        <v>2.9114645191815614</v>
      </c>
      <c r="S27" s="43">
        <f t="shared" si="8"/>
        <v>1.4075586840860155</v>
      </c>
      <c r="T27" s="43">
        <f t="shared" si="9"/>
        <v>4.3190232032675766</v>
      </c>
      <c r="U27" s="43">
        <f t="shared" si="10"/>
        <v>9.4713845678475899</v>
      </c>
      <c r="V27" s="43">
        <f t="shared" si="11"/>
        <v>13.790407771115168</v>
      </c>
      <c r="W27" s="41"/>
      <c r="X27" s="31">
        <f t="shared" si="12"/>
        <v>100.00000000000001</v>
      </c>
      <c r="Y27" s="31">
        <f t="shared" si="13"/>
        <v>13.790407771115166</v>
      </c>
    </row>
    <row r="28" spans="1:25" ht="15" x14ac:dyDescent="0.25">
      <c r="A28" s="18" t="s">
        <v>105</v>
      </c>
      <c r="B28" s="18" t="s">
        <v>106</v>
      </c>
      <c r="C28" s="18" t="s">
        <v>47</v>
      </c>
      <c r="D28" s="47">
        <v>2.8095400000000001</v>
      </c>
      <c r="E28" s="47">
        <v>9.1732685993799995E-2</v>
      </c>
      <c r="F28" s="47">
        <v>2.22321785677E-2</v>
      </c>
      <c r="G28" s="47">
        <v>0.89617376358400003</v>
      </c>
      <c r="H28" s="40">
        <f t="shared" si="0"/>
        <v>1.7994013718545001</v>
      </c>
      <c r="I28" s="43">
        <f t="shared" si="1"/>
        <v>3.2650428893626708</v>
      </c>
      <c r="J28" s="43">
        <f t="shared" si="2"/>
        <v>0.79131027028267964</v>
      </c>
      <c r="K28" s="43">
        <f t="shared" si="3"/>
        <v>31.89752641300711</v>
      </c>
      <c r="L28" s="43">
        <f t="shared" si="4"/>
        <v>64.046120427347546</v>
      </c>
      <c r="M28" s="47">
        <v>0.88961400000000002</v>
      </c>
      <c r="N28" s="47">
        <v>1.5687199999999999</v>
      </c>
      <c r="O28" s="40">
        <f t="shared" si="5"/>
        <v>2.4583339999999998</v>
      </c>
      <c r="P28" s="47">
        <v>0.107197</v>
      </c>
      <c r="Q28" s="40">
        <f t="shared" si="6"/>
        <v>2.565531</v>
      </c>
      <c r="R28" s="43">
        <f t="shared" si="7"/>
        <v>31.664044647878299</v>
      </c>
      <c r="S28" s="43">
        <f t="shared" si="8"/>
        <v>55.835474846416133</v>
      </c>
      <c r="T28" s="43">
        <f t="shared" si="9"/>
        <v>87.499519494294432</v>
      </c>
      <c r="U28" s="43">
        <f t="shared" si="10"/>
        <v>3.8154644532556929</v>
      </c>
      <c r="V28" s="43">
        <f t="shared" si="11"/>
        <v>91.314983947550132</v>
      </c>
      <c r="W28" s="41"/>
      <c r="X28" s="31">
        <f t="shared" si="12"/>
        <v>100</v>
      </c>
      <c r="Y28" s="31">
        <f t="shared" si="13"/>
        <v>91.314983947550132</v>
      </c>
    </row>
    <row r="29" spans="1:25" ht="15" x14ac:dyDescent="0.25">
      <c r="A29" s="18" t="s">
        <v>107</v>
      </c>
      <c r="B29" s="18" t="s">
        <v>108</v>
      </c>
      <c r="C29" s="18" t="s">
        <v>36</v>
      </c>
      <c r="D29" s="47">
        <v>8.8679599999999997E-2</v>
      </c>
      <c r="E29" s="47">
        <v>0</v>
      </c>
      <c r="F29" s="47">
        <v>0</v>
      </c>
      <c r="G29" s="47">
        <v>0</v>
      </c>
      <c r="H29" s="40">
        <f t="shared" si="0"/>
        <v>8.8679599999999997E-2</v>
      </c>
      <c r="I29" s="43">
        <f t="shared" si="1"/>
        <v>0</v>
      </c>
      <c r="J29" s="43">
        <f t="shared" si="2"/>
        <v>0</v>
      </c>
      <c r="K29" s="43">
        <f t="shared" si="3"/>
        <v>0</v>
      </c>
      <c r="L29" s="43">
        <f t="shared" si="4"/>
        <v>100</v>
      </c>
      <c r="M29" s="47">
        <v>0</v>
      </c>
      <c r="N29" s="47">
        <v>0</v>
      </c>
      <c r="O29" s="40">
        <f t="shared" si="5"/>
        <v>0</v>
      </c>
      <c r="P29" s="47">
        <v>0</v>
      </c>
      <c r="Q29" s="40">
        <f t="shared" si="6"/>
        <v>0</v>
      </c>
      <c r="R29" s="43">
        <f t="shared" si="7"/>
        <v>0</v>
      </c>
      <c r="S29" s="43">
        <f t="shared" si="8"/>
        <v>0</v>
      </c>
      <c r="T29" s="43">
        <f t="shared" si="9"/>
        <v>0</v>
      </c>
      <c r="U29" s="43">
        <f t="shared" si="10"/>
        <v>0</v>
      </c>
      <c r="V29" s="43">
        <f t="shared" si="11"/>
        <v>0</v>
      </c>
      <c r="W29" s="41"/>
      <c r="X29" s="31">
        <f t="shared" si="12"/>
        <v>100</v>
      </c>
      <c r="Y29" s="31">
        <f t="shared" si="13"/>
        <v>0</v>
      </c>
    </row>
    <row r="30" spans="1:25" ht="15" x14ac:dyDescent="0.25">
      <c r="A30" s="18" t="s">
        <v>109</v>
      </c>
      <c r="B30" s="18" t="s">
        <v>110</v>
      </c>
      <c r="C30" s="18" t="s">
        <v>36</v>
      </c>
      <c r="D30" s="47">
        <v>0.36621300000000001</v>
      </c>
      <c r="E30" s="47">
        <v>0</v>
      </c>
      <c r="F30" s="47">
        <v>0</v>
      </c>
      <c r="G30" s="47">
        <v>0</v>
      </c>
      <c r="H30" s="40">
        <f t="shared" si="0"/>
        <v>0.36621300000000001</v>
      </c>
      <c r="I30" s="43">
        <f t="shared" si="1"/>
        <v>0</v>
      </c>
      <c r="J30" s="43">
        <f t="shared" si="2"/>
        <v>0</v>
      </c>
      <c r="K30" s="43">
        <f t="shared" si="3"/>
        <v>0</v>
      </c>
      <c r="L30" s="43">
        <f t="shared" si="4"/>
        <v>100</v>
      </c>
      <c r="M30" s="47">
        <v>5.9537600000000003E-2</v>
      </c>
      <c r="N30" s="47">
        <v>1.8910699999999999E-2</v>
      </c>
      <c r="O30" s="40">
        <f t="shared" si="5"/>
        <v>7.8448299999999999E-2</v>
      </c>
      <c r="P30" s="47">
        <v>4.7845899999999997E-2</v>
      </c>
      <c r="Q30" s="40">
        <f t="shared" si="6"/>
        <v>0.1262942</v>
      </c>
      <c r="R30" s="43">
        <f t="shared" si="7"/>
        <v>16.257642410291279</v>
      </c>
      <c r="S30" s="43">
        <f t="shared" si="8"/>
        <v>5.1638527305147548</v>
      </c>
      <c r="T30" s="43">
        <f t="shared" si="9"/>
        <v>21.421495140806034</v>
      </c>
      <c r="U30" s="43">
        <f t="shared" si="10"/>
        <v>13.06504684432284</v>
      </c>
      <c r="V30" s="43">
        <f t="shared" si="11"/>
        <v>34.486541985128873</v>
      </c>
      <c r="W30" s="41"/>
      <c r="X30" s="31">
        <f t="shared" si="12"/>
        <v>100</v>
      </c>
      <c r="Y30" s="31">
        <f t="shared" si="13"/>
        <v>34.486541985128873</v>
      </c>
    </row>
    <row r="31" spans="1:25" ht="15" x14ac:dyDescent="0.25">
      <c r="A31" s="18" t="s">
        <v>111</v>
      </c>
      <c r="B31" s="18" t="s">
        <v>112</v>
      </c>
      <c r="C31" s="18" t="s">
        <v>36</v>
      </c>
      <c r="D31" s="47">
        <v>0.415107</v>
      </c>
      <c r="E31" s="47">
        <v>0</v>
      </c>
      <c r="F31" s="47">
        <v>0</v>
      </c>
      <c r="G31" s="47">
        <v>0</v>
      </c>
      <c r="H31" s="40">
        <f t="shared" si="0"/>
        <v>0.415107</v>
      </c>
      <c r="I31" s="43">
        <f t="shared" si="1"/>
        <v>0</v>
      </c>
      <c r="J31" s="43">
        <f t="shared" si="2"/>
        <v>0</v>
      </c>
      <c r="K31" s="43">
        <f t="shared" si="3"/>
        <v>0</v>
      </c>
      <c r="L31" s="43">
        <f t="shared" si="4"/>
        <v>100</v>
      </c>
      <c r="M31" s="47">
        <v>0</v>
      </c>
      <c r="N31" s="47">
        <v>0</v>
      </c>
      <c r="O31" s="40">
        <f t="shared" si="5"/>
        <v>0</v>
      </c>
      <c r="P31" s="47">
        <v>0</v>
      </c>
      <c r="Q31" s="40">
        <f t="shared" si="6"/>
        <v>0</v>
      </c>
      <c r="R31" s="43">
        <f t="shared" si="7"/>
        <v>0</v>
      </c>
      <c r="S31" s="43">
        <f t="shared" si="8"/>
        <v>0</v>
      </c>
      <c r="T31" s="43">
        <f t="shared" si="9"/>
        <v>0</v>
      </c>
      <c r="U31" s="43">
        <f t="shared" si="10"/>
        <v>0</v>
      </c>
      <c r="V31" s="43">
        <f t="shared" si="11"/>
        <v>0</v>
      </c>
      <c r="W31" s="41"/>
      <c r="X31" s="31">
        <f t="shared" si="12"/>
        <v>100</v>
      </c>
      <c r="Y31" s="31">
        <f t="shared" si="13"/>
        <v>0</v>
      </c>
    </row>
    <row r="32" spans="1:25" ht="15" x14ac:dyDescent="0.25">
      <c r="A32" s="18" t="s">
        <v>113</v>
      </c>
      <c r="B32" s="18" t="s">
        <v>114</v>
      </c>
      <c r="C32" s="18" t="s">
        <v>36</v>
      </c>
      <c r="D32" s="47">
        <v>0.212836</v>
      </c>
      <c r="E32" s="47">
        <v>0</v>
      </c>
      <c r="F32" s="47">
        <v>0</v>
      </c>
      <c r="G32" s="47">
        <v>0</v>
      </c>
      <c r="H32" s="40">
        <f t="shared" si="0"/>
        <v>0.212836</v>
      </c>
      <c r="I32" s="43">
        <f t="shared" si="1"/>
        <v>0</v>
      </c>
      <c r="J32" s="43">
        <f t="shared" si="2"/>
        <v>0</v>
      </c>
      <c r="K32" s="43">
        <f t="shared" si="3"/>
        <v>0</v>
      </c>
      <c r="L32" s="43">
        <f t="shared" si="4"/>
        <v>100</v>
      </c>
      <c r="M32" s="47">
        <v>0</v>
      </c>
      <c r="N32" s="47">
        <v>0</v>
      </c>
      <c r="O32" s="40">
        <f t="shared" si="5"/>
        <v>0</v>
      </c>
      <c r="P32" s="47">
        <v>0</v>
      </c>
      <c r="Q32" s="40">
        <f t="shared" si="6"/>
        <v>0</v>
      </c>
      <c r="R32" s="43">
        <f t="shared" si="7"/>
        <v>0</v>
      </c>
      <c r="S32" s="43">
        <f t="shared" si="8"/>
        <v>0</v>
      </c>
      <c r="T32" s="43">
        <f t="shared" si="9"/>
        <v>0</v>
      </c>
      <c r="U32" s="43">
        <f t="shared" si="10"/>
        <v>0</v>
      </c>
      <c r="V32" s="43">
        <f t="shared" si="11"/>
        <v>0</v>
      </c>
      <c r="W32" s="41"/>
      <c r="X32" s="31">
        <f t="shared" si="12"/>
        <v>100</v>
      </c>
      <c r="Y32" s="31">
        <f t="shared" si="13"/>
        <v>0</v>
      </c>
    </row>
    <row r="33" spans="1:25" ht="15" x14ac:dyDescent="0.25">
      <c r="A33" s="18" t="s">
        <v>115</v>
      </c>
      <c r="B33" s="18" t="s">
        <v>116</v>
      </c>
      <c r="C33" s="18" t="s">
        <v>36</v>
      </c>
      <c r="D33" s="47">
        <v>0.17699599999999999</v>
      </c>
      <c r="E33" s="47">
        <v>0</v>
      </c>
      <c r="F33" s="47">
        <v>0</v>
      </c>
      <c r="G33" s="47">
        <v>0</v>
      </c>
      <c r="H33" s="40">
        <f t="shared" si="0"/>
        <v>0.17699599999999999</v>
      </c>
      <c r="I33" s="43">
        <f t="shared" si="1"/>
        <v>0</v>
      </c>
      <c r="J33" s="43">
        <f t="shared" si="2"/>
        <v>0</v>
      </c>
      <c r="K33" s="43">
        <f t="shared" si="3"/>
        <v>0</v>
      </c>
      <c r="L33" s="43">
        <f t="shared" si="4"/>
        <v>100</v>
      </c>
      <c r="M33" s="47">
        <v>1.3858000000000001E-2</v>
      </c>
      <c r="N33" s="47">
        <v>3.0164799999999999E-2</v>
      </c>
      <c r="O33" s="40">
        <f t="shared" si="5"/>
        <v>4.4022800000000001E-2</v>
      </c>
      <c r="P33" s="47">
        <v>3.11834E-2</v>
      </c>
      <c r="Q33" s="40">
        <f t="shared" si="6"/>
        <v>7.5206200000000001E-2</v>
      </c>
      <c r="R33" s="43">
        <f t="shared" si="7"/>
        <v>7.829555470180118</v>
      </c>
      <c r="S33" s="43">
        <f t="shared" si="8"/>
        <v>17.042645031526138</v>
      </c>
      <c r="T33" s="43">
        <f t="shared" si="9"/>
        <v>24.872200501706256</v>
      </c>
      <c r="U33" s="43">
        <f t="shared" si="10"/>
        <v>17.618138263011595</v>
      </c>
      <c r="V33" s="43">
        <f t="shared" si="11"/>
        <v>42.490338764717848</v>
      </c>
      <c r="W33" s="41"/>
      <c r="X33" s="31">
        <f t="shared" si="12"/>
        <v>100</v>
      </c>
      <c r="Y33" s="31">
        <f t="shared" si="13"/>
        <v>42.490338764717848</v>
      </c>
    </row>
    <row r="34" spans="1:25" ht="15" x14ac:dyDescent="0.25">
      <c r="A34" s="18" t="s">
        <v>117</v>
      </c>
      <c r="B34" s="18" t="s">
        <v>118</v>
      </c>
      <c r="C34" s="18" t="s">
        <v>36</v>
      </c>
      <c r="D34" s="47">
        <v>10.226100000000001</v>
      </c>
      <c r="E34" s="47">
        <v>9.4534480185800004E-2</v>
      </c>
      <c r="F34" s="47">
        <v>0</v>
      </c>
      <c r="G34" s="47">
        <v>0</v>
      </c>
      <c r="H34" s="40">
        <f t="shared" si="0"/>
        <v>10.131565519814201</v>
      </c>
      <c r="I34" s="43">
        <f t="shared" si="1"/>
        <v>0.92444314240815173</v>
      </c>
      <c r="J34" s="43">
        <f t="shared" si="2"/>
        <v>0</v>
      </c>
      <c r="K34" s="43">
        <f t="shared" si="3"/>
        <v>0</v>
      </c>
      <c r="L34" s="43">
        <f t="shared" si="4"/>
        <v>99.075556857591849</v>
      </c>
      <c r="M34" s="47">
        <v>0.36810900000000002</v>
      </c>
      <c r="N34" s="47">
        <v>0.17177799999999999</v>
      </c>
      <c r="O34" s="40">
        <f t="shared" si="5"/>
        <v>0.53988700000000001</v>
      </c>
      <c r="P34" s="47">
        <v>0.61406099999999997</v>
      </c>
      <c r="Q34" s="40">
        <f t="shared" si="6"/>
        <v>1.153948</v>
      </c>
      <c r="R34" s="43">
        <f t="shared" si="7"/>
        <v>3.5997007656877988</v>
      </c>
      <c r="S34" s="43">
        <f t="shared" si="8"/>
        <v>1.6797997281466051</v>
      </c>
      <c r="T34" s="43">
        <f t="shared" si="9"/>
        <v>5.2795004938344041</v>
      </c>
      <c r="U34" s="43">
        <f t="shared" si="10"/>
        <v>6.0048405550503112</v>
      </c>
      <c r="V34" s="43">
        <f t="shared" si="11"/>
        <v>11.284341048884716</v>
      </c>
      <c r="W34" s="41"/>
      <c r="X34" s="31">
        <f t="shared" si="12"/>
        <v>100</v>
      </c>
      <c r="Y34" s="31">
        <f t="shared" si="13"/>
        <v>11.284341048884716</v>
      </c>
    </row>
    <row r="35" spans="1:25" ht="15" x14ac:dyDescent="0.25">
      <c r="A35" s="18" t="s">
        <v>119</v>
      </c>
      <c r="B35" s="18" t="s">
        <v>120</v>
      </c>
      <c r="C35" s="18" t="s">
        <v>36</v>
      </c>
      <c r="D35" s="47">
        <v>2.0815800000000002</v>
      </c>
      <c r="E35" s="47">
        <v>0</v>
      </c>
      <c r="F35" s="47">
        <v>0</v>
      </c>
      <c r="G35" s="47">
        <v>0</v>
      </c>
      <c r="H35" s="40">
        <f t="shared" si="0"/>
        <v>2.0815800000000002</v>
      </c>
      <c r="I35" s="43">
        <f t="shared" si="1"/>
        <v>0</v>
      </c>
      <c r="J35" s="43">
        <f t="shared" si="2"/>
        <v>0</v>
      </c>
      <c r="K35" s="43">
        <f t="shared" si="3"/>
        <v>0</v>
      </c>
      <c r="L35" s="43">
        <f t="shared" si="4"/>
        <v>100</v>
      </c>
      <c r="M35" s="47">
        <v>0</v>
      </c>
      <c r="N35" s="47">
        <v>0</v>
      </c>
      <c r="O35" s="40">
        <f t="shared" si="5"/>
        <v>0</v>
      </c>
      <c r="P35" s="47">
        <v>0</v>
      </c>
      <c r="Q35" s="40">
        <f t="shared" si="6"/>
        <v>0</v>
      </c>
      <c r="R35" s="43">
        <f t="shared" si="7"/>
        <v>0</v>
      </c>
      <c r="S35" s="43">
        <f t="shared" si="8"/>
        <v>0</v>
      </c>
      <c r="T35" s="43">
        <f t="shared" si="9"/>
        <v>0</v>
      </c>
      <c r="U35" s="43">
        <f t="shared" si="10"/>
        <v>0</v>
      </c>
      <c r="V35" s="43">
        <f t="shared" si="11"/>
        <v>0</v>
      </c>
      <c r="W35" s="41"/>
      <c r="X35" s="31">
        <f t="shared" si="12"/>
        <v>100</v>
      </c>
      <c r="Y35" s="31">
        <f t="shared" si="13"/>
        <v>0</v>
      </c>
    </row>
    <row r="36" spans="1:25" ht="15" x14ac:dyDescent="0.25">
      <c r="A36" s="18" t="s">
        <v>121</v>
      </c>
      <c r="B36" s="18" t="s">
        <v>122</v>
      </c>
      <c r="C36" s="18" t="s">
        <v>47</v>
      </c>
      <c r="D36" s="47">
        <v>0.27423700000000001</v>
      </c>
      <c r="E36" s="47">
        <v>0</v>
      </c>
      <c r="F36" s="47">
        <v>0</v>
      </c>
      <c r="G36" s="47">
        <v>0</v>
      </c>
      <c r="H36" s="40">
        <f t="shared" si="0"/>
        <v>0.27423700000000001</v>
      </c>
      <c r="I36" s="43">
        <f t="shared" si="1"/>
        <v>0</v>
      </c>
      <c r="J36" s="43">
        <f t="shared" si="2"/>
        <v>0</v>
      </c>
      <c r="K36" s="43">
        <f t="shared" si="3"/>
        <v>0</v>
      </c>
      <c r="L36" s="43">
        <f t="shared" si="4"/>
        <v>100</v>
      </c>
      <c r="M36" s="47">
        <v>0</v>
      </c>
      <c r="N36" s="47">
        <v>0</v>
      </c>
      <c r="O36" s="40">
        <f t="shared" si="5"/>
        <v>0</v>
      </c>
      <c r="P36" s="47">
        <v>0</v>
      </c>
      <c r="Q36" s="40">
        <f t="shared" si="6"/>
        <v>0</v>
      </c>
      <c r="R36" s="43">
        <f t="shared" si="7"/>
        <v>0</v>
      </c>
      <c r="S36" s="43">
        <f t="shared" si="8"/>
        <v>0</v>
      </c>
      <c r="T36" s="43">
        <f t="shared" si="9"/>
        <v>0</v>
      </c>
      <c r="U36" s="43">
        <f t="shared" si="10"/>
        <v>0</v>
      </c>
      <c r="V36" s="43">
        <f t="shared" si="11"/>
        <v>0</v>
      </c>
      <c r="W36" s="41"/>
      <c r="X36" s="31">
        <f t="shared" si="12"/>
        <v>100</v>
      </c>
      <c r="Y36" s="31">
        <f t="shared" si="13"/>
        <v>0</v>
      </c>
    </row>
    <row r="37" spans="1:25" ht="15" x14ac:dyDescent="0.25">
      <c r="A37" s="18" t="s">
        <v>123</v>
      </c>
      <c r="B37" s="18" t="s">
        <v>124</v>
      </c>
      <c r="C37" s="18" t="s">
        <v>36</v>
      </c>
      <c r="D37" s="47">
        <v>0.14804600000000001</v>
      </c>
      <c r="E37" s="47">
        <v>0</v>
      </c>
      <c r="F37" s="47">
        <v>0</v>
      </c>
      <c r="G37" s="47">
        <v>0</v>
      </c>
      <c r="H37" s="40">
        <f t="shared" si="0"/>
        <v>0.14804600000000001</v>
      </c>
      <c r="I37" s="43">
        <f t="shared" si="1"/>
        <v>0</v>
      </c>
      <c r="J37" s="43">
        <f t="shared" si="2"/>
        <v>0</v>
      </c>
      <c r="K37" s="43">
        <f t="shared" si="3"/>
        <v>0</v>
      </c>
      <c r="L37" s="43">
        <f t="shared" si="4"/>
        <v>100</v>
      </c>
      <c r="M37" s="47">
        <v>0</v>
      </c>
      <c r="N37" s="47">
        <v>0</v>
      </c>
      <c r="O37" s="40">
        <f t="shared" si="5"/>
        <v>0</v>
      </c>
      <c r="P37" s="47">
        <v>5.5134399999999997E-3</v>
      </c>
      <c r="Q37" s="40">
        <f t="shared" si="6"/>
        <v>5.5134399999999997E-3</v>
      </c>
      <c r="R37" s="43">
        <f t="shared" si="7"/>
        <v>0</v>
      </c>
      <c r="S37" s="43">
        <f t="shared" si="8"/>
        <v>0</v>
      </c>
      <c r="T37" s="43">
        <f t="shared" si="9"/>
        <v>0</v>
      </c>
      <c r="U37" s="43">
        <f t="shared" si="10"/>
        <v>3.72413979438823</v>
      </c>
      <c r="V37" s="43">
        <f t="shared" si="11"/>
        <v>3.72413979438823</v>
      </c>
      <c r="W37" s="41"/>
      <c r="X37" s="31">
        <f t="shared" si="12"/>
        <v>100</v>
      </c>
      <c r="Y37" s="31">
        <f t="shared" si="13"/>
        <v>3.72413979438823</v>
      </c>
    </row>
    <row r="38" spans="1:25" ht="15" x14ac:dyDescent="0.25">
      <c r="A38" s="18" t="s">
        <v>125</v>
      </c>
      <c r="B38" s="18" t="s">
        <v>126</v>
      </c>
      <c r="C38" s="18" t="s">
        <v>36</v>
      </c>
      <c r="D38" s="47">
        <v>0.67666099999999996</v>
      </c>
      <c r="E38" s="47">
        <v>0</v>
      </c>
      <c r="F38" s="47">
        <v>0</v>
      </c>
      <c r="G38" s="47">
        <v>0</v>
      </c>
      <c r="H38" s="40">
        <f t="shared" si="0"/>
        <v>0.67666099999999996</v>
      </c>
      <c r="I38" s="43">
        <f t="shared" si="1"/>
        <v>0</v>
      </c>
      <c r="J38" s="43">
        <f t="shared" si="2"/>
        <v>0</v>
      </c>
      <c r="K38" s="43">
        <f t="shared" si="3"/>
        <v>0</v>
      </c>
      <c r="L38" s="43">
        <f t="shared" si="4"/>
        <v>100</v>
      </c>
      <c r="M38" s="47">
        <v>0</v>
      </c>
      <c r="N38" s="47">
        <v>0</v>
      </c>
      <c r="O38" s="40">
        <f t="shared" si="5"/>
        <v>0</v>
      </c>
      <c r="P38" s="47">
        <v>2.6914899999999999E-3</v>
      </c>
      <c r="Q38" s="40">
        <f t="shared" si="6"/>
        <v>2.6914899999999999E-3</v>
      </c>
      <c r="R38" s="43">
        <f t="shared" si="7"/>
        <v>0</v>
      </c>
      <c r="S38" s="43">
        <f t="shared" si="8"/>
        <v>0</v>
      </c>
      <c r="T38" s="43">
        <f t="shared" si="9"/>
        <v>0</v>
      </c>
      <c r="U38" s="43">
        <f t="shared" si="10"/>
        <v>0.39776047385618507</v>
      </c>
      <c r="V38" s="43">
        <f t="shared" si="11"/>
        <v>0.39776047385618507</v>
      </c>
      <c r="W38" s="41"/>
      <c r="X38" s="31">
        <f t="shared" si="12"/>
        <v>100</v>
      </c>
      <c r="Y38" s="31">
        <f t="shared" si="13"/>
        <v>0.39776047385618507</v>
      </c>
    </row>
    <row r="39" spans="1:25" ht="15" x14ac:dyDescent="0.25">
      <c r="A39" s="18" t="s">
        <v>127</v>
      </c>
      <c r="B39" s="18" t="s">
        <v>128</v>
      </c>
      <c r="C39" s="18" t="s">
        <v>36</v>
      </c>
      <c r="D39" s="47">
        <v>1.3733900000000001</v>
      </c>
      <c r="E39" s="47">
        <v>0</v>
      </c>
      <c r="F39" s="47">
        <v>3.3987212310500003E-2</v>
      </c>
      <c r="G39" s="47">
        <v>3.6750422002600001E-2</v>
      </c>
      <c r="H39" s="40">
        <f t="shared" si="0"/>
        <v>1.3026523656869</v>
      </c>
      <c r="I39" s="43">
        <f t="shared" si="1"/>
        <v>0</v>
      </c>
      <c r="J39" s="43">
        <f t="shared" si="2"/>
        <v>2.474694901703085</v>
      </c>
      <c r="K39" s="43">
        <f t="shared" si="3"/>
        <v>2.675891189145108</v>
      </c>
      <c r="L39" s="43">
        <f t="shared" si="4"/>
        <v>94.849413909151806</v>
      </c>
      <c r="M39" s="47">
        <v>0</v>
      </c>
      <c r="N39" s="47">
        <v>1.3965500000000001E-3</v>
      </c>
      <c r="O39" s="40">
        <f t="shared" si="5"/>
        <v>1.3965500000000001E-3</v>
      </c>
      <c r="P39" s="47">
        <v>3.8963400000000002E-2</v>
      </c>
      <c r="Q39" s="40">
        <f t="shared" si="6"/>
        <v>4.0359950000000006E-2</v>
      </c>
      <c r="R39" s="43">
        <f t="shared" si="7"/>
        <v>0</v>
      </c>
      <c r="S39" s="43">
        <f t="shared" si="8"/>
        <v>0.1016863381850749</v>
      </c>
      <c r="T39" s="43">
        <f t="shared" si="9"/>
        <v>0.1016863381850749</v>
      </c>
      <c r="U39" s="43">
        <f t="shared" si="10"/>
        <v>2.8370237150408841</v>
      </c>
      <c r="V39" s="43">
        <f t="shared" si="11"/>
        <v>2.9387100532259591</v>
      </c>
      <c r="W39" s="41"/>
      <c r="X39" s="31">
        <f t="shared" si="12"/>
        <v>100</v>
      </c>
      <c r="Y39" s="31">
        <f t="shared" si="13"/>
        <v>2.9387100532259591</v>
      </c>
    </row>
    <row r="40" spans="1:25" ht="15" x14ac:dyDescent="0.25">
      <c r="A40" s="18" t="s">
        <v>129</v>
      </c>
      <c r="B40" s="18" t="s">
        <v>130</v>
      </c>
      <c r="C40" s="18" t="s">
        <v>36</v>
      </c>
      <c r="D40" s="47">
        <v>4.6764600000000003E-2</v>
      </c>
      <c r="E40" s="47">
        <v>0</v>
      </c>
      <c r="F40" s="47">
        <v>0</v>
      </c>
      <c r="G40" s="47">
        <v>0</v>
      </c>
      <c r="H40" s="40">
        <f t="shared" si="0"/>
        <v>4.6764600000000003E-2</v>
      </c>
      <c r="I40" s="43">
        <f t="shared" si="1"/>
        <v>0</v>
      </c>
      <c r="J40" s="43">
        <f t="shared" si="2"/>
        <v>0</v>
      </c>
      <c r="K40" s="43">
        <f t="shared" si="3"/>
        <v>0</v>
      </c>
      <c r="L40" s="43">
        <f t="shared" si="4"/>
        <v>100</v>
      </c>
      <c r="M40" s="47">
        <v>0</v>
      </c>
      <c r="N40" s="47">
        <v>1.2988499999999999E-5</v>
      </c>
      <c r="O40" s="40">
        <f t="shared" si="5"/>
        <v>1.2988499999999999E-5</v>
      </c>
      <c r="P40" s="47">
        <v>1.26821E-4</v>
      </c>
      <c r="Q40" s="40">
        <f t="shared" si="6"/>
        <v>1.398095E-4</v>
      </c>
      <c r="R40" s="43">
        <f t="shared" si="7"/>
        <v>0</v>
      </c>
      <c r="S40" s="43">
        <f t="shared" si="8"/>
        <v>2.7774213828408664E-2</v>
      </c>
      <c r="T40" s="43">
        <f t="shared" si="9"/>
        <v>2.7774213828408664E-2</v>
      </c>
      <c r="U40" s="43">
        <f t="shared" si="10"/>
        <v>0.27119017376391541</v>
      </c>
      <c r="V40" s="43">
        <f t="shared" si="11"/>
        <v>0.29896438759232408</v>
      </c>
      <c r="W40" s="41"/>
      <c r="X40" s="31">
        <f t="shared" si="12"/>
        <v>100</v>
      </c>
      <c r="Y40" s="31">
        <f t="shared" si="13"/>
        <v>0.29896438759232408</v>
      </c>
    </row>
    <row r="41" spans="1:25" ht="15" x14ac:dyDescent="0.25">
      <c r="A41" s="18" t="s">
        <v>131</v>
      </c>
      <c r="B41" s="18" t="s">
        <v>132</v>
      </c>
      <c r="C41" s="18" t="s">
        <v>36</v>
      </c>
      <c r="D41" s="47">
        <v>6.9558200000000001E-2</v>
      </c>
      <c r="E41" s="47">
        <v>0</v>
      </c>
      <c r="F41" s="47">
        <v>0</v>
      </c>
      <c r="G41" s="47">
        <v>0</v>
      </c>
      <c r="H41" s="40">
        <f t="shared" si="0"/>
        <v>6.9558200000000001E-2</v>
      </c>
      <c r="I41" s="43">
        <f t="shared" si="1"/>
        <v>0</v>
      </c>
      <c r="J41" s="43">
        <f t="shared" si="2"/>
        <v>0</v>
      </c>
      <c r="K41" s="43">
        <f t="shared" si="3"/>
        <v>0</v>
      </c>
      <c r="L41" s="43">
        <f t="shared" si="4"/>
        <v>100</v>
      </c>
      <c r="M41" s="47">
        <v>1.00654E-3</v>
      </c>
      <c r="N41" s="47">
        <v>2.4673299999999998E-3</v>
      </c>
      <c r="O41" s="40">
        <f t="shared" si="5"/>
        <v>3.4738699999999996E-3</v>
      </c>
      <c r="P41" s="47">
        <v>2.7631699999999999E-2</v>
      </c>
      <c r="Q41" s="40">
        <f t="shared" si="6"/>
        <v>3.1105569999999999E-2</v>
      </c>
      <c r="R41" s="43">
        <f t="shared" si="7"/>
        <v>1.4470472208884071</v>
      </c>
      <c r="S41" s="43">
        <f t="shared" si="8"/>
        <v>3.5471446932209285</v>
      </c>
      <c r="T41" s="43">
        <f t="shared" si="9"/>
        <v>4.9941919141093356</v>
      </c>
      <c r="U41" s="43">
        <f t="shared" si="10"/>
        <v>39.724575966600625</v>
      </c>
      <c r="V41" s="43">
        <f t="shared" si="11"/>
        <v>44.718767880709962</v>
      </c>
      <c r="W41" s="41"/>
      <c r="X41" s="31">
        <f t="shared" si="12"/>
        <v>100</v>
      </c>
      <c r="Y41" s="31">
        <f t="shared" si="13"/>
        <v>44.718767880709962</v>
      </c>
    </row>
    <row r="42" spans="1:25" ht="15" x14ac:dyDescent="0.25">
      <c r="A42" s="18" t="s">
        <v>133</v>
      </c>
      <c r="B42" s="18" t="s">
        <v>134</v>
      </c>
      <c r="C42" s="18" t="s">
        <v>36</v>
      </c>
      <c r="D42" s="47">
        <v>0.103864</v>
      </c>
      <c r="E42" s="47">
        <v>0</v>
      </c>
      <c r="F42" s="47">
        <v>0</v>
      </c>
      <c r="G42" s="47">
        <v>0</v>
      </c>
      <c r="H42" s="40">
        <f t="shared" si="0"/>
        <v>0.103864</v>
      </c>
      <c r="I42" s="43">
        <f t="shared" si="1"/>
        <v>0</v>
      </c>
      <c r="J42" s="43">
        <f t="shared" si="2"/>
        <v>0</v>
      </c>
      <c r="K42" s="43">
        <f t="shared" si="3"/>
        <v>0</v>
      </c>
      <c r="L42" s="43">
        <f t="shared" si="4"/>
        <v>100</v>
      </c>
      <c r="M42" s="47">
        <v>0</v>
      </c>
      <c r="N42" s="47">
        <v>0</v>
      </c>
      <c r="O42" s="40">
        <f t="shared" si="5"/>
        <v>0</v>
      </c>
      <c r="P42" s="47">
        <v>0</v>
      </c>
      <c r="Q42" s="40">
        <f t="shared" si="6"/>
        <v>0</v>
      </c>
      <c r="R42" s="43">
        <f t="shared" si="7"/>
        <v>0</v>
      </c>
      <c r="S42" s="43">
        <f t="shared" si="8"/>
        <v>0</v>
      </c>
      <c r="T42" s="43">
        <f t="shared" si="9"/>
        <v>0</v>
      </c>
      <c r="U42" s="43">
        <f t="shared" si="10"/>
        <v>0</v>
      </c>
      <c r="V42" s="43">
        <f t="shared" si="11"/>
        <v>0</v>
      </c>
      <c r="W42" s="41"/>
      <c r="X42" s="31">
        <f t="shared" si="12"/>
        <v>100</v>
      </c>
      <c r="Y42" s="31">
        <f t="shared" si="13"/>
        <v>0</v>
      </c>
    </row>
    <row r="43" spans="1:25" ht="15" x14ac:dyDescent="0.25">
      <c r="A43" s="18" t="s">
        <v>135</v>
      </c>
      <c r="B43" s="18" t="s">
        <v>136</v>
      </c>
      <c r="C43" s="18" t="s">
        <v>36</v>
      </c>
      <c r="D43" s="47">
        <v>6.8508600000000003E-2</v>
      </c>
      <c r="E43" s="47">
        <v>0</v>
      </c>
      <c r="F43" s="47">
        <v>0</v>
      </c>
      <c r="G43" s="47">
        <v>0</v>
      </c>
      <c r="H43" s="40">
        <f t="shared" si="0"/>
        <v>6.8508600000000003E-2</v>
      </c>
      <c r="I43" s="43">
        <f t="shared" si="1"/>
        <v>0</v>
      </c>
      <c r="J43" s="43">
        <f t="shared" si="2"/>
        <v>0</v>
      </c>
      <c r="K43" s="43">
        <f t="shared" si="3"/>
        <v>0</v>
      </c>
      <c r="L43" s="43">
        <f t="shared" si="4"/>
        <v>100</v>
      </c>
      <c r="M43" s="47">
        <v>0</v>
      </c>
      <c r="N43" s="47">
        <v>0</v>
      </c>
      <c r="O43" s="40">
        <f t="shared" si="5"/>
        <v>0</v>
      </c>
      <c r="P43" s="47">
        <v>2.8542500000000001E-4</v>
      </c>
      <c r="Q43" s="40">
        <f t="shared" si="6"/>
        <v>2.8542500000000001E-4</v>
      </c>
      <c r="R43" s="43">
        <f t="shared" si="7"/>
        <v>0</v>
      </c>
      <c r="S43" s="43">
        <f t="shared" si="8"/>
        <v>0</v>
      </c>
      <c r="T43" s="43">
        <f t="shared" si="9"/>
        <v>0</v>
      </c>
      <c r="U43" s="43">
        <f t="shared" si="10"/>
        <v>0.4166265257208584</v>
      </c>
      <c r="V43" s="43">
        <f t="shared" si="11"/>
        <v>0.4166265257208584</v>
      </c>
      <c r="W43" s="41"/>
      <c r="X43" s="31">
        <f t="shared" si="12"/>
        <v>100</v>
      </c>
      <c r="Y43" s="31">
        <f t="shared" si="13"/>
        <v>0.4166265257208584</v>
      </c>
    </row>
    <row r="44" spans="1:25" ht="15" x14ac:dyDescent="0.25">
      <c r="A44" s="18" t="s">
        <v>137</v>
      </c>
      <c r="B44" s="18" t="s">
        <v>138</v>
      </c>
      <c r="C44" s="18" t="s">
        <v>36</v>
      </c>
      <c r="D44" s="47">
        <v>1.2121200000000001</v>
      </c>
      <c r="E44" s="47">
        <v>2.4070148152499998E-2</v>
      </c>
      <c r="F44" s="47">
        <v>0</v>
      </c>
      <c r="G44" s="47">
        <v>0</v>
      </c>
      <c r="H44" s="40">
        <f t="shared" si="0"/>
        <v>1.1880498518475</v>
      </c>
      <c r="I44" s="43">
        <f t="shared" si="1"/>
        <v>1.985789208370458</v>
      </c>
      <c r="J44" s="43">
        <f t="shared" si="2"/>
        <v>0</v>
      </c>
      <c r="K44" s="43">
        <f t="shared" si="3"/>
        <v>0</v>
      </c>
      <c r="L44" s="43">
        <f t="shared" si="4"/>
        <v>98.014210791629523</v>
      </c>
      <c r="M44" s="47">
        <v>8.2207400000000007E-3</v>
      </c>
      <c r="N44" s="47">
        <v>3.52016E-3</v>
      </c>
      <c r="O44" s="40">
        <f t="shared" si="5"/>
        <v>1.17409E-2</v>
      </c>
      <c r="P44" s="47">
        <v>1.6367E-2</v>
      </c>
      <c r="Q44" s="40">
        <f t="shared" si="6"/>
        <v>2.8107899999999998E-2</v>
      </c>
      <c r="R44" s="43">
        <f t="shared" si="7"/>
        <v>0.67821172821172826</v>
      </c>
      <c r="S44" s="43">
        <f t="shared" si="8"/>
        <v>0.2904134904134904</v>
      </c>
      <c r="T44" s="43">
        <f t="shared" si="9"/>
        <v>0.96862521862521866</v>
      </c>
      <c r="U44" s="43">
        <f t="shared" si="10"/>
        <v>1.3502788502788501</v>
      </c>
      <c r="V44" s="43">
        <f t="shared" si="11"/>
        <v>2.3189040689040685</v>
      </c>
      <c r="W44" s="41"/>
      <c r="X44" s="31">
        <f t="shared" si="12"/>
        <v>99.999999999999986</v>
      </c>
      <c r="Y44" s="31">
        <f t="shared" si="13"/>
        <v>2.318904068904069</v>
      </c>
    </row>
    <row r="45" spans="1:25" ht="15" x14ac:dyDescent="0.25">
      <c r="A45" s="18" t="s">
        <v>139</v>
      </c>
      <c r="B45" s="18" t="s">
        <v>140</v>
      </c>
      <c r="C45" s="18" t="s">
        <v>36</v>
      </c>
      <c r="D45" s="47">
        <v>0.18681200000000001</v>
      </c>
      <c r="E45" s="47">
        <v>0</v>
      </c>
      <c r="F45" s="47">
        <v>0</v>
      </c>
      <c r="G45" s="47">
        <v>0</v>
      </c>
      <c r="H45" s="40">
        <f t="shared" si="0"/>
        <v>0.18681200000000001</v>
      </c>
      <c r="I45" s="43">
        <f t="shared" si="1"/>
        <v>0</v>
      </c>
      <c r="J45" s="43">
        <f t="shared" si="2"/>
        <v>0</v>
      </c>
      <c r="K45" s="43">
        <f t="shared" si="3"/>
        <v>0</v>
      </c>
      <c r="L45" s="43">
        <f t="shared" si="4"/>
        <v>100</v>
      </c>
      <c r="M45" s="47">
        <v>0</v>
      </c>
      <c r="N45" s="47">
        <v>0</v>
      </c>
      <c r="O45" s="40">
        <f t="shared" si="5"/>
        <v>0</v>
      </c>
      <c r="P45" s="47">
        <v>0</v>
      </c>
      <c r="Q45" s="40">
        <f t="shared" si="6"/>
        <v>0</v>
      </c>
      <c r="R45" s="43">
        <f t="shared" si="7"/>
        <v>0</v>
      </c>
      <c r="S45" s="43">
        <f t="shared" si="8"/>
        <v>0</v>
      </c>
      <c r="T45" s="43">
        <f t="shared" si="9"/>
        <v>0</v>
      </c>
      <c r="U45" s="43">
        <f t="shared" si="10"/>
        <v>0</v>
      </c>
      <c r="V45" s="43">
        <f t="shared" si="11"/>
        <v>0</v>
      </c>
      <c r="W45" s="41"/>
      <c r="X45" s="31">
        <f t="shared" si="12"/>
        <v>100</v>
      </c>
      <c r="Y45" s="31">
        <f t="shared" si="13"/>
        <v>0</v>
      </c>
    </row>
    <row r="46" spans="1:25" ht="15" x14ac:dyDescent="0.25">
      <c r="A46" s="18" t="s">
        <v>141</v>
      </c>
      <c r="B46" s="18" t="s">
        <v>142</v>
      </c>
      <c r="C46" s="18" t="s">
        <v>36</v>
      </c>
      <c r="D46" s="47">
        <v>0.26186500000000001</v>
      </c>
      <c r="E46" s="47">
        <v>0</v>
      </c>
      <c r="F46" s="47">
        <v>0</v>
      </c>
      <c r="G46" s="47">
        <v>0</v>
      </c>
      <c r="H46" s="40">
        <f t="shared" si="0"/>
        <v>0.26186500000000001</v>
      </c>
      <c r="I46" s="43">
        <f t="shared" si="1"/>
        <v>0</v>
      </c>
      <c r="J46" s="43">
        <f t="shared" si="2"/>
        <v>0</v>
      </c>
      <c r="K46" s="43">
        <f t="shared" si="3"/>
        <v>0</v>
      </c>
      <c r="L46" s="43">
        <f t="shared" si="4"/>
        <v>100</v>
      </c>
      <c r="M46" s="47">
        <v>0</v>
      </c>
      <c r="N46" s="47">
        <v>0</v>
      </c>
      <c r="O46" s="40">
        <f t="shared" si="5"/>
        <v>0</v>
      </c>
      <c r="P46" s="47">
        <v>2.4305199999999999E-2</v>
      </c>
      <c r="Q46" s="40">
        <f t="shared" si="6"/>
        <v>2.4305199999999999E-2</v>
      </c>
      <c r="R46" s="43">
        <f t="shared" si="7"/>
        <v>0</v>
      </c>
      <c r="S46" s="43">
        <f t="shared" si="8"/>
        <v>0</v>
      </c>
      <c r="T46" s="43">
        <f t="shared" si="9"/>
        <v>0</v>
      </c>
      <c r="U46" s="43">
        <f t="shared" si="10"/>
        <v>9.2815763847784165</v>
      </c>
      <c r="V46" s="43">
        <f t="shared" si="11"/>
        <v>9.2815763847784165</v>
      </c>
      <c r="W46" s="41"/>
      <c r="X46" s="31">
        <f t="shared" si="12"/>
        <v>100</v>
      </c>
      <c r="Y46" s="31">
        <f t="shared" si="13"/>
        <v>9.2815763847784165</v>
      </c>
    </row>
    <row r="47" spans="1:25" ht="15" x14ac:dyDescent="0.25">
      <c r="A47" s="18" t="s">
        <v>143</v>
      </c>
      <c r="B47" s="18" t="s">
        <v>144</v>
      </c>
      <c r="C47" s="18" t="s">
        <v>36</v>
      </c>
      <c r="D47" s="47">
        <v>1.46811</v>
      </c>
      <c r="E47" s="47">
        <v>0</v>
      </c>
      <c r="F47" s="47">
        <v>0</v>
      </c>
      <c r="G47" s="47">
        <v>0</v>
      </c>
      <c r="H47" s="40">
        <f t="shared" si="0"/>
        <v>1.46811</v>
      </c>
      <c r="I47" s="43">
        <f t="shared" si="1"/>
        <v>0</v>
      </c>
      <c r="J47" s="43">
        <f t="shared" si="2"/>
        <v>0</v>
      </c>
      <c r="K47" s="43">
        <f t="shared" si="3"/>
        <v>0</v>
      </c>
      <c r="L47" s="43">
        <f t="shared" si="4"/>
        <v>100</v>
      </c>
      <c r="M47" s="47">
        <v>0</v>
      </c>
      <c r="N47" s="47">
        <v>1.11378E-2</v>
      </c>
      <c r="O47" s="40">
        <f t="shared" si="5"/>
        <v>1.11378E-2</v>
      </c>
      <c r="P47" s="47">
        <v>1.7349799999999999E-2</v>
      </c>
      <c r="Q47" s="40">
        <f t="shared" si="6"/>
        <v>2.8487599999999998E-2</v>
      </c>
      <c r="R47" s="43">
        <f t="shared" si="7"/>
        <v>0</v>
      </c>
      <c r="S47" s="43">
        <f t="shared" si="8"/>
        <v>0.75864887508429202</v>
      </c>
      <c r="T47" s="43">
        <f t="shared" si="9"/>
        <v>0.75864887508429202</v>
      </c>
      <c r="U47" s="43">
        <f t="shared" si="10"/>
        <v>1.1817779321712951</v>
      </c>
      <c r="V47" s="43">
        <f t="shared" si="11"/>
        <v>1.940426807255587</v>
      </c>
      <c r="W47" s="41"/>
      <c r="X47" s="31">
        <f t="shared" si="12"/>
        <v>100</v>
      </c>
      <c r="Y47" s="31">
        <f t="shared" si="13"/>
        <v>1.9404268072555872</v>
      </c>
    </row>
    <row r="48" spans="1:25" ht="15" x14ac:dyDescent="0.25">
      <c r="A48" s="18" t="s">
        <v>145</v>
      </c>
      <c r="B48" s="18" t="s">
        <v>146</v>
      </c>
      <c r="C48" s="18" t="s">
        <v>47</v>
      </c>
      <c r="D48" s="47">
        <v>1.0525100000000001</v>
      </c>
      <c r="E48" s="47">
        <v>0</v>
      </c>
      <c r="F48" s="47">
        <v>1.74169176035E-2</v>
      </c>
      <c r="G48" s="47">
        <v>0.43713147479499997</v>
      </c>
      <c r="H48" s="40">
        <f t="shared" si="0"/>
        <v>0.59796160760150019</v>
      </c>
      <c r="I48" s="43">
        <f t="shared" si="1"/>
        <v>0</v>
      </c>
      <c r="J48" s="43">
        <f t="shared" si="2"/>
        <v>1.6547983015363275</v>
      </c>
      <c r="K48" s="43">
        <f t="shared" si="3"/>
        <v>41.532287084683276</v>
      </c>
      <c r="L48" s="43">
        <f t="shared" si="4"/>
        <v>56.812914613780407</v>
      </c>
      <c r="M48" s="47">
        <v>4.9042399999999998E-3</v>
      </c>
      <c r="N48" s="47">
        <v>4.7818899999999996E-3</v>
      </c>
      <c r="O48" s="40">
        <f t="shared" si="5"/>
        <v>9.6861299999999994E-3</v>
      </c>
      <c r="P48" s="47">
        <v>7.5835299999999998E-3</v>
      </c>
      <c r="Q48" s="40">
        <f t="shared" si="6"/>
        <v>1.7269659999999999E-2</v>
      </c>
      <c r="R48" s="43">
        <f t="shared" si="7"/>
        <v>0.46595661798937771</v>
      </c>
      <c r="S48" s="43">
        <f t="shared" si="8"/>
        <v>0.45433202534892775</v>
      </c>
      <c r="T48" s="43">
        <f t="shared" si="9"/>
        <v>0.92028864333830551</v>
      </c>
      <c r="U48" s="43">
        <f t="shared" si="10"/>
        <v>0.72051856989482277</v>
      </c>
      <c r="V48" s="43">
        <f t="shared" si="11"/>
        <v>1.6408072132331284</v>
      </c>
      <c r="W48" s="41"/>
      <c r="X48" s="31">
        <f t="shared" si="12"/>
        <v>100</v>
      </c>
      <c r="Y48" s="31">
        <f t="shared" si="13"/>
        <v>1.6408072132331282</v>
      </c>
    </row>
    <row r="49" spans="1:25" ht="15" x14ac:dyDescent="0.25">
      <c r="A49" s="18" t="s">
        <v>147</v>
      </c>
      <c r="B49" s="18" t="s">
        <v>148</v>
      </c>
      <c r="C49" s="18" t="s">
        <v>29</v>
      </c>
      <c r="D49" s="47">
        <v>2.9927899999999998</v>
      </c>
      <c r="E49" s="47">
        <v>0.49808546550499999</v>
      </c>
      <c r="F49" s="47">
        <v>1.68196635848</v>
      </c>
      <c r="G49" s="47">
        <v>0.41866111732099998</v>
      </c>
      <c r="H49" s="40">
        <f t="shared" si="0"/>
        <v>0.39407705869399989</v>
      </c>
      <c r="I49" s="43">
        <f t="shared" si="1"/>
        <v>16.642847159506683</v>
      </c>
      <c r="J49" s="43">
        <f t="shared" si="2"/>
        <v>56.200614091867465</v>
      </c>
      <c r="K49" s="43">
        <f t="shared" si="3"/>
        <v>13.988990785220478</v>
      </c>
      <c r="L49" s="43">
        <f t="shared" si="4"/>
        <v>13.167547963405383</v>
      </c>
      <c r="M49" s="47">
        <v>0.25719999999999998</v>
      </c>
      <c r="N49" s="47">
        <v>0.21454400000000001</v>
      </c>
      <c r="O49" s="40">
        <f t="shared" si="5"/>
        <v>0.471744</v>
      </c>
      <c r="P49" s="47">
        <v>0.804172</v>
      </c>
      <c r="Q49" s="40">
        <f t="shared" si="6"/>
        <v>1.2759160000000001</v>
      </c>
      <c r="R49" s="43">
        <f t="shared" si="7"/>
        <v>8.5939875500786904</v>
      </c>
      <c r="S49" s="43">
        <f t="shared" si="8"/>
        <v>7.1686954313533526</v>
      </c>
      <c r="T49" s="43">
        <f t="shared" si="9"/>
        <v>15.762682981432041</v>
      </c>
      <c r="U49" s="43">
        <f t="shared" si="10"/>
        <v>26.870311648996427</v>
      </c>
      <c r="V49" s="43">
        <f t="shared" si="11"/>
        <v>42.63299463042847</v>
      </c>
      <c r="W49" s="41"/>
      <c r="X49" s="31">
        <f t="shared" si="12"/>
        <v>100.00000000000001</v>
      </c>
      <c r="Y49" s="31">
        <f t="shared" si="13"/>
        <v>42.63299463042847</v>
      </c>
    </row>
    <row r="50" spans="1:25" ht="15" x14ac:dyDescent="0.25">
      <c r="A50" s="18" t="s">
        <v>149</v>
      </c>
      <c r="B50" s="18" t="s">
        <v>150</v>
      </c>
      <c r="C50" s="18" t="s">
        <v>47</v>
      </c>
      <c r="D50" s="47">
        <v>1.4213199999999999</v>
      </c>
      <c r="E50" s="47">
        <v>0</v>
      </c>
      <c r="F50" s="47">
        <v>0</v>
      </c>
      <c r="G50" s="47">
        <v>0</v>
      </c>
      <c r="H50" s="40">
        <f t="shared" si="0"/>
        <v>1.4213199999999999</v>
      </c>
      <c r="I50" s="43">
        <f t="shared" si="1"/>
        <v>0</v>
      </c>
      <c r="J50" s="43">
        <f t="shared" si="2"/>
        <v>0</v>
      </c>
      <c r="K50" s="43">
        <f t="shared" si="3"/>
        <v>0</v>
      </c>
      <c r="L50" s="43">
        <f t="shared" si="4"/>
        <v>100</v>
      </c>
      <c r="M50" s="47">
        <v>0</v>
      </c>
      <c r="N50" s="47">
        <v>2.5051600000000002E-3</v>
      </c>
      <c r="O50" s="40">
        <f t="shared" si="5"/>
        <v>2.5051600000000002E-3</v>
      </c>
      <c r="P50" s="47">
        <v>0.108404</v>
      </c>
      <c r="Q50" s="40">
        <f t="shared" si="6"/>
        <v>0.11090916000000001</v>
      </c>
      <c r="R50" s="43">
        <f t="shared" si="7"/>
        <v>0</v>
      </c>
      <c r="S50" s="43">
        <f t="shared" si="8"/>
        <v>0.17625587482058933</v>
      </c>
      <c r="T50" s="43">
        <f t="shared" si="9"/>
        <v>0.17625587482058933</v>
      </c>
      <c r="U50" s="43">
        <f t="shared" si="10"/>
        <v>7.6269946247150537</v>
      </c>
      <c r="V50" s="43">
        <f t="shared" si="11"/>
        <v>7.8032504995356442</v>
      </c>
      <c r="W50" s="41"/>
      <c r="X50" s="31">
        <f t="shared" si="12"/>
        <v>100</v>
      </c>
      <c r="Y50" s="31">
        <f t="shared" si="13"/>
        <v>7.8032504995356433</v>
      </c>
    </row>
    <row r="51" spans="1:25" ht="15" x14ac:dyDescent="0.25">
      <c r="A51" s="18" t="s">
        <v>151</v>
      </c>
      <c r="B51" s="18" t="s">
        <v>152</v>
      </c>
      <c r="C51" s="18" t="s">
        <v>47</v>
      </c>
      <c r="D51" s="47">
        <v>1.12595</v>
      </c>
      <c r="E51" s="47">
        <v>0</v>
      </c>
      <c r="F51" s="47">
        <v>0</v>
      </c>
      <c r="G51" s="47">
        <v>0</v>
      </c>
      <c r="H51" s="40">
        <f t="shared" si="0"/>
        <v>1.12595</v>
      </c>
      <c r="I51" s="43">
        <f t="shared" si="1"/>
        <v>0</v>
      </c>
      <c r="J51" s="43">
        <f t="shared" si="2"/>
        <v>0</v>
      </c>
      <c r="K51" s="43">
        <f t="shared" si="3"/>
        <v>0</v>
      </c>
      <c r="L51" s="43">
        <f t="shared" si="4"/>
        <v>100</v>
      </c>
      <c r="M51" s="47">
        <v>0</v>
      </c>
      <c r="N51" s="47">
        <v>0</v>
      </c>
      <c r="O51" s="40">
        <f t="shared" si="5"/>
        <v>0</v>
      </c>
      <c r="P51" s="47">
        <v>0</v>
      </c>
      <c r="Q51" s="40">
        <f t="shared" si="6"/>
        <v>0</v>
      </c>
      <c r="R51" s="43">
        <f t="shared" si="7"/>
        <v>0</v>
      </c>
      <c r="S51" s="43">
        <f t="shared" si="8"/>
        <v>0</v>
      </c>
      <c r="T51" s="43">
        <f t="shared" si="9"/>
        <v>0</v>
      </c>
      <c r="U51" s="43">
        <f t="shared" si="10"/>
        <v>0</v>
      </c>
      <c r="V51" s="43">
        <f t="shared" si="11"/>
        <v>0</v>
      </c>
      <c r="W51" s="41"/>
      <c r="X51" s="31">
        <f t="shared" si="12"/>
        <v>100</v>
      </c>
      <c r="Y51" s="31">
        <f t="shared" si="13"/>
        <v>0</v>
      </c>
    </row>
    <row r="52" spans="1:25" ht="15" x14ac:dyDescent="0.25">
      <c r="A52" s="18" t="s">
        <v>153</v>
      </c>
      <c r="B52" s="18" t="s">
        <v>154</v>
      </c>
      <c r="C52" s="18" t="s">
        <v>47</v>
      </c>
      <c r="D52" s="47">
        <v>0.94708999999999999</v>
      </c>
      <c r="E52" s="47">
        <v>0.94605144262399998</v>
      </c>
      <c r="F52" s="47">
        <v>4.6026930054200004E-6</v>
      </c>
      <c r="G52" s="47">
        <v>1.03435448215E-3</v>
      </c>
      <c r="H52" s="40">
        <f t="shared" si="0"/>
        <v>-3.9979915541555645E-7</v>
      </c>
      <c r="I52" s="43">
        <f t="shared" si="1"/>
        <v>99.890342272012163</v>
      </c>
      <c r="J52" s="43">
        <f t="shared" si="2"/>
        <v>4.8598264213749491E-4</v>
      </c>
      <c r="K52" s="43">
        <f t="shared" si="3"/>
        <v>0.10921395877371738</v>
      </c>
      <c r="L52" s="43">
        <f t="shared" si="4"/>
        <v>-4.2213428017987356E-5</v>
      </c>
      <c r="M52" s="47">
        <v>1.7783499999999999E-3</v>
      </c>
      <c r="N52" s="47">
        <v>2.0737499999999999E-2</v>
      </c>
      <c r="O52" s="40">
        <f t="shared" si="5"/>
        <v>2.251585E-2</v>
      </c>
      <c r="P52" s="47">
        <v>0.62610399999999999</v>
      </c>
      <c r="Q52" s="40">
        <f t="shared" si="6"/>
        <v>0.64861985</v>
      </c>
      <c r="R52" s="43">
        <f t="shared" si="7"/>
        <v>0.18776990571117846</v>
      </c>
      <c r="S52" s="43">
        <f t="shared" si="8"/>
        <v>2.1896018329831377</v>
      </c>
      <c r="T52" s="43">
        <f t="shared" si="9"/>
        <v>2.3773717386943165</v>
      </c>
      <c r="U52" s="43">
        <f t="shared" si="10"/>
        <v>66.108184016302573</v>
      </c>
      <c r="V52" s="43">
        <f t="shared" si="11"/>
        <v>68.485555754996881</v>
      </c>
      <c r="W52" s="41"/>
      <c r="X52" s="31">
        <f t="shared" si="12"/>
        <v>100</v>
      </c>
      <c r="Y52" s="31">
        <f t="shared" si="13"/>
        <v>68.485555754996895</v>
      </c>
    </row>
    <row r="53" spans="1:25" ht="15" x14ac:dyDescent="0.25">
      <c r="A53" s="18" t="s">
        <v>155</v>
      </c>
      <c r="B53" s="18" t="s">
        <v>156</v>
      </c>
      <c r="C53" s="18" t="s">
        <v>36</v>
      </c>
      <c r="D53" s="47">
        <v>0.19708500000000001</v>
      </c>
      <c r="E53" s="47">
        <v>0</v>
      </c>
      <c r="F53" s="47">
        <v>0</v>
      </c>
      <c r="G53" s="47">
        <v>0</v>
      </c>
      <c r="H53" s="40">
        <f t="shared" si="0"/>
        <v>0.19708500000000001</v>
      </c>
      <c r="I53" s="43">
        <f t="shared" si="1"/>
        <v>0</v>
      </c>
      <c r="J53" s="43">
        <f t="shared" si="2"/>
        <v>0</v>
      </c>
      <c r="K53" s="43">
        <f t="shared" si="3"/>
        <v>0</v>
      </c>
      <c r="L53" s="43">
        <f t="shared" si="4"/>
        <v>100</v>
      </c>
      <c r="M53" s="47">
        <v>0</v>
      </c>
      <c r="N53" s="47">
        <v>0</v>
      </c>
      <c r="O53" s="40">
        <f t="shared" si="5"/>
        <v>0</v>
      </c>
      <c r="P53" s="47">
        <v>1.6728400000000001E-2</v>
      </c>
      <c r="Q53" s="40">
        <f t="shared" si="6"/>
        <v>1.6728400000000001E-2</v>
      </c>
      <c r="R53" s="43">
        <f t="shared" si="7"/>
        <v>0</v>
      </c>
      <c r="S53" s="43">
        <f t="shared" si="8"/>
        <v>0</v>
      </c>
      <c r="T53" s="43">
        <f t="shared" si="9"/>
        <v>0</v>
      </c>
      <c r="U53" s="43">
        <f t="shared" si="10"/>
        <v>8.4879113073039552</v>
      </c>
      <c r="V53" s="43">
        <f t="shared" si="11"/>
        <v>8.4879113073039552</v>
      </c>
      <c r="W53" s="41"/>
      <c r="X53" s="31">
        <f t="shared" si="12"/>
        <v>100</v>
      </c>
      <c r="Y53" s="31">
        <f t="shared" si="13"/>
        <v>8.4879113073039552</v>
      </c>
    </row>
    <row r="54" spans="1:25" ht="15" x14ac:dyDescent="0.25">
      <c r="A54" s="18" t="s">
        <v>157</v>
      </c>
      <c r="B54" s="18" t="s">
        <v>158</v>
      </c>
      <c r="C54" s="18" t="s">
        <v>47</v>
      </c>
      <c r="D54" s="47">
        <v>1.59816</v>
      </c>
      <c r="E54" s="47">
        <v>0</v>
      </c>
      <c r="F54" s="47">
        <v>0.201016932265</v>
      </c>
      <c r="G54" s="47">
        <v>0.12553435706300001</v>
      </c>
      <c r="H54" s="40">
        <f t="shared" si="0"/>
        <v>1.271608710672</v>
      </c>
      <c r="I54" s="43">
        <f t="shared" si="1"/>
        <v>0</v>
      </c>
      <c r="J54" s="43">
        <f t="shared" si="2"/>
        <v>12.578022993004456</v>
      </c>
      <c r="K54" s="43">
        <f t="shared" si="3"/>
        <v>7.854930486496972</v>
      </c>
      <c r="L54" s="43">
        <f t="shared" si="4"/>
        <v>79.567046520498579</v>
      </c>
      <c r="M54" s="47">
        <v>5.7164699999999999E-2</v>
      </c>
      <c r="N54" s="47">
        <v>0.11433</v>
      </c>
      <c r="O54" s="40">
        <f t="shared" si="5"/>
        <v>0.1714947</v>
      </c>
      <c r="P54" s="47">
        <v>0.18637999999999999</v>
      </c>
      <c r="Q54" s="40">
        <f t="shared" si="6"/>
        <v>0.35787469999999999</v>
      </c>
      <c r="R54" s="43">
        <f t="shared" si="7"/>
        <v>3.5769071932722629</v>
      </c>
      <c r="S54" s="43">
        <f t="shared" si="8"/>
        <v>7.1538519297191767</v>
      </c>
      <c r="T54" s="43">
        <f t="shared" si="9"/>
        <v>10.73075912299144</v>
      </c>
      <c r="U54" s="43">
        <f t="shared" si="10"/>
        <v>11.662161485708564</v>
      </c>
      <c r="V54" s="43">
        <f t="shared" si="11"/>
        <v>22.392920608700003</v>
      </c>
      <c r="W54" s="41"/>
      <c r="X54" s="31">
        <f t="shared" si="12"/>
        <v>100</v>
      </c>
      <c r="Y54" s="31">
        <f t="shared" si="13"/>
        <v>22.392920608700003</v>
      </c>
    </row>
    <row r="55" spans="1:25" ht="15" x14ac:dyDescent="0.25">
      <c r="A55" s="18" t="s">
        <v>159</v>
      </c>
      <c r="B55" s="18" t="s">
        <v>160</v>
      </c>
      <c r="C55" s="18" t="s">
        <v>36</v>
      </c>
      <c r="D55" s="47">
        <v>0.28615800000000002</v>
      </c>
      <c r="E55" s="47">
        <v>0</v>
      </c>
      <c r="F55" s="47">
        <v>0</v>
      </c>
      <c r="G55" s="47">
        <v>0</v>
      </c>
      <c r="H55" s="40">
        <f t="shared" si="0"/>
        <v>0.28615800000000002</v>
      </c>
      <c r="I55" s="43">
        <f t="shared" si="1"/>
        <v>0</v>
      </c>
      <c r="J55" s="43">
        <f t="shared" si="2"/>
        <v>0</v>
      </c>
      <c r="K55" s="43">
        <f t="shared" si="3"/>
        <v>0</v>
      </c>
      <c r="L55" s="43">
        <f t="shared" si="4"/>
        <v>100</v>
      </c>
      <c r="M55" s="47">
        <v>0</v>
      </c>
      <c r="N55" s="47">
        <v>0</v>
      </c>
      <c r="O55" s="40">
        <f t="shared" si="5"/>
        <v>0</v>
      </c>
      <c r="P55" s="47">
        <v>2.67571E-3</v>
      </c>
      <c r="Q55" s="40">
        <f t="shared" si="6"/>
        <v>2.67571E-3</v>
      </c>
      <c r="R55" s="43">
        <f t="shared" si="7"/>
        <v>0</v>
      </c>
      <c r="S55" s="43">
        <f t="shared" si="8"/>
        <v>0</v>
      </c>
      <c r="T55" s="43">
        <f t="shared" si="9"/>
        <v>0</v>
      </c>
      <c r="U55" s="43">
        <f t="shared" si="10"/>
        <v>0.93504637298275761</v>
      </c>
      <c r="V55" s="43">
        <f t="shared" si="11"/>
        <v>0.93504637298275761</v>
      </c>
      <c r="W55" s="41"/>
      <c r="X55" s="31">
        <f t="shared" si="12"/>
        <v>100</v>
      </c>
      <c r="Y55" s="31">
        <f t="shared" si="13"/>
        <v>0.93504637298275761</v>
      </c>
    </row>
    <row r="56" spans="1:25" ht="15" x14ac:dyDescent="0.25">
      <c r="A56" s="18" t="s">
        <v>161</v>
      </c>
      <c r="B56" s="18" t="s">
        <v>162</v>
      </c>
      <c r="C56" s="18" t="s">
        <v>663</v>
      </c>
      <c r="D56" s="47">
        <v>0.51893999999999996</v>
      </c>
      <c r="E56" s="47">
        <v>0.377832800164</v>
      </c>
      <c r="F56" s="47">
        <v>0.115465820617</v>
      </c>
      <c r="G56" s="47">
        <v>1.5055446521E-2</v>
      </c>
      <c r="H56" s="40">
        <f t="shared" si="0"/>
        <v>1.0585932697999949E-2</v>
      </c>
      <c r="I56" s="43">
        <f t="shared" si="1"/>
        <v>72.808571350059751</v>
      </c>
      <c r="J56" s="43">
        <f t="shared" si="2"/>
        <v>22.250321928739357</v>
      </c>
      <c r="K56" s="43">
        <f t="shared" si="3"/>
        <v>2.9011921457201222</v>
      </c>
      <c r="L56" s="43">
        <f t="shared" si="4"/>
        <v>2.0399145754807781</v>
      </c>
      <c r="M56" s="47">
        <v>6.5410599999999999E-2</v>
      </c>
      <c r="N56" s="47">
        <v>3.2810800000000001E-2</v>
      </c>
      <c r="O56" s="40">
        <f t="shared" si="5"/>
        <v>9.82214E-2</v>
      </c>
      <c r="P56" s="47">
        <v>0.116424</v>
      </c>
      <c r="Q56" s="40">
        <f t="shared" si="6"/>
        <v>0.21464539999999999</v>
      </c>
      <c r="R56" s="43">
        <f t="shared" si="7"/>
        <v>12.604655644197788</v>
      </c>
      <c r="S56" s="43">
        <f t="shared" si="8"/>
        <v>6.322657725363241</v>
      </c>
      <c r="T56" s="43">
        <f t="shared" si="9"/>
        <v>18.92731336956103</v>
      </c>
      <c r="U56" s="43">
        <f t="shared" si="10"/>
        <v>22.434963579604581</v>
      </c>
      <c r="V56" s="43">
        <f t="shared" si="11"/>
        <v>41.362276949165604</v>
      </c>
      <c r="W56" s="41"/>
      <c r="X56" s="31">
        <f t="shared" si="12"/>
        <v>100</v>
      </c>
      <c r="Y56" s="31">
        <f t="shared" si="13"/>
        <v>41.362276949165604</v>
      </c>
    </row>
    <row r="57" spans="1:25" ht="15" x14ac:dyDescent="0.25">
      <c r="A57" s="18" t="s">
        <v>163</v>
      </c>
      <c r="B57" s="18" t="s">
        <v>164</v>
      </c>
      <c r="C57" s="18" t="s">
        <v>36</v>
      </c>
      <c r="D57" s="47">
        <v>3.1202200000000002</v>
      </c>
      <c r="E57" s="47">
        <v>9.0517843352600005E-2</v>
      </c>
      <c r="F57" s="47">
        <v>0</v>
      </c>
      <c r="G57" s="47">
        <v>0</v>
      </c>
      <c r="H57" s="40">
        <f t="shared" si="0"/>
        <v>3.0297021566474003</v>
      </c>
      <c r="I57" s="43">
        <f t="shared" si="1"/>
        <v>2.9010083696854707</v>
      </c>
      <c r="J57" s="43">
        <f t="shared" si="2"/>
        <v>0</v>
      </c>
      <c r="K57" s="43">
        <f t="shared" si="3"/>
        <v>0</v>
      </c>
      <c r="L57" s="43">
        <f t="shared" si="4"/>
        <v>97.098991630314529</v>
      </c>
      <c r="M57" s="47">
        <v>1.22121E-2</v>
      </c>
      <c r="N57" s="47">
        <v>8.1854500000000004E-3</v>
      </c>
      <c r="O57" s="40">
        <f t="shared" si="5"/>
        <v>2.039755E-2</v>
      </c>
      <c r="P57" s="47">
        <v>2.26308E-2</v>
      </c>
      <c r="Q57" s="40">
        <f t="shared" si="6"/>
        <v>4.302835E-2</v>
      </c>
      <c r="R57" s="43">
        <f t="shared" si="7"/>
        <v>0.39138586381729495</v>
      </c>
      <c r="S57" s="43">
        <f t="shared" si="8"/>
        <v>0.26233566863874985</v>
      </c>
      <c r="T57" s="43">
        <f t="shared" si="9"/>
        <v>0.6537215324560447</v>
      </c>
      <c r="U57" s="43">
        <f t="shared" si="10"/>
        <v>0.7252950112492067</v>
      </c>
      <c r="V57" s="43">
        <f t="shared" si="11"/>
        <v>1.3790165437052515</v>
      </c>
      <c r="W57" s="41"/>
      <c r="X57" s="31">
        <f t="shared" si="12"/>
        <v>100</v>
      </c>
      <c r="Y57" s="31">
        <f t="shared" si="13"/>
        <v>1.3790165437052515</v>
      </c>
    </row>
    <row r="58" spans="1:25" ht="15" x14ac:dyDescent="0.25">
      <c r="A58" s="18" t="s">
        <v>165</v>
      </c>
      <c r="B58" s="18" t="s">
        <v>166</v>
      </c>
      <c r="C58" s="18" t="s">
        <v>36</v>
      </c>
      <c r="D58" s="47">
        <v>0.33592100000000003</v>
      </c>
      <c r="E58" s="47">
        <v>0</v>
      </c>
      <c r="F58" s="47">
        <v>0</v>
      </c>
      <c r="G58" s="47">
        <v>0</v>
      </c>
      <c r="H58" s="40">
        <f t="shared" si="0"/>
        <v>0.33592100000000003</v>
      </c>
      <c r="I58" s="43">
        <f t="shared" si="1"/>
        <v>0</v>
      </c>
      <c r="J58" s="43">
        <f t="shared" si="2"/>
        <v>0</v>
      </c>
      <c r="K58" s="43">
        <f t="shared" si="3"/>
        <v>0</v>
      </c>
      <c r="L58" s="43">
        <f t="shared" si="4"/>
        <v>100</v>
      </c>
      <c r="M58" s="47">
        <v>0</v>
      </c>
      <c r="N58" s="47">
        <v>0</v>
      </c>
      <c r="O58" s="40">
        <f t="shared" si="5"/>
        <v>0</v>
      </c>
      <c r="P58" s="47">
        <v>2.63438E-3</v>
      </c>
      <c r="Q58" s="40">
        <f t="shared" si="6"/>
        <v>2.63438E-3</v>
      </c>
      <c r="R58" s="43">
        <f t="shared" si="7"/>
        <v>0</v>
      </c>
      <c r="S58" s="43">
        <f t="shared" si="8"/>
        <v>0</v>
      </c>
      <c r="T58" s="43">
        <f t="shared" si="9"/>
        <v>0</v>
      </c>
      <c r="U58" s="43">
        <f t="shared" si="10"/>
        <v>0.78422605314940108</v>
      </c>
      <c r="V58" s="43">
        <f t="shared" si="11"/>
        <v>0.78422605314940108</v>
      </c>
      <c r="W58" s="41"/>
      <c r="X58" s="31">
        <f t="shared" si="12"/>
        <v>100</v>
      </c>
      <c r="Y58" s="31">
        <f t="shared" si="13"/>
        <v>0.78422605314940108</v>
      </c>
    </row>
    <row r="59" spans="1:25" ht="15" x14ac:dyDescent="0.25">
      <c r="A59" s="18" t="s">
        <v>167</v>
      </c>
      <c r="B59" s="18" t="s">
        <v>168</v>
      </c>
      <c r="C59" s="18" t="s">
        <v>47</v>
      </c>
      <c r="D59" s="47">
        <v>2.4463400000000002</v>
      </c>
      <c r="E59" s="47">
        <v>2.6594277621200001E-2</v>
      </c>
      <c r="F59" s="47">
        <v>0</v>
      </c>
      <c r="G59" s="47">
        <v>0</v>
      </c>
      <c r="H59" s="40">
        <f t="shared" si="0"/>
        <v>2.4197457223788001</v>
      </c>
      <c r="I59" s="43">
        <f t="shared" si="1"/>
        <v>1.0871047205703213</v>
      </c>
      <c r="J59" s="43">
        <f t="shared" si="2"/>
        <v>0</v>
      </c>
      <c r="K59" s="43">
        <f t="shared" si="3"/>
        <v>0</v>
      </c>
      <c r="L59" s="43">
        <f t="shared" si="4"/>
        <v>98.912895279429677</v>
      </c>
      <c r="M59" s="47">
        <v>0.38264900000000002</v>
      </c>
      <c r="N59" s="47">
        <v>4.8336200000000003E-2</v>
      </c>
      <c r="O59" s="40">
        <f t="shared" si="5"/>
        <v>0.43098520000000001</v>
      </c>
      <c r="P59" s="47">
        <v>0.12514500000000001</v>
      </c>
      <c r="Q59" s="40">
        <f t="shared" si="6"/>
        <v>0.55613020000000002</v>
      </c>
      <c r="R59" s="43">
        <f t="shared" si="7"/>
        <v>15.641693305100683</v>
      </c>
      <c r="S59" s="43">
        <f t="shared" si="8"/>
        <v>1.975857812078452</v>
      </c>
      <c r="T59" s="43">
        <f t="shared" si="9"/>
        <v>17.617551117179133</v>
      </c>
      <c r="U59" s="43">
        <f t="shared" si="10"/>
        <v>5.1156012655640666</v>
      </c>
      <c r="V59" s="43">
        <f t="shared" si="11"/>
        <v>22.733152382743199</v>
      </c>
      <c r="W59" s="41"/>
      <c r="X59" s="31">
        <f t="shared" si="12"/>
        <v>100</v>
      </c>
      <c r="Y59" s="31">
        <f t="shared" si="13"/>
        <v>22.733152382743199</v>
      </c>
    </row>
    <row r="60" spans="1:25" ht="15" x14ac:dyDescent="0.25">
      <c r="A60" s="18" t="s">
        <v>169</v>
      </c>
      <c r="B60" s="18" t="s">
        <v>170</v>
      </c>
      <c r="C60" s="18" t="s">
        <v>47</v>
      </c>
      <c r="D60" s="47">
        <v>0.50875899999999996</v>
      </c>
      <c r="E60" s="47">
        <v>9.1210583023299992E-3</v>
      </c>
      <c r="F60" s="47">
        <v>1.32304715092E-2</v>
      </c>
      <c r="G60" s="47">
        <v>0.47119703261200002</v>
      </c>
      <c r="H60" s="40">
        <f t="shared" si="0"/>
        <v>1.5210437576469948E-2</v>
      </c>
      <c r="I60" s="43">
        <f t="shared" si="1"/>
        <v>1.7928052972684512</v>
      </c>
      <c r="J60" s="43">
        <f t="shared" si="2"/>
        <v>2.6005380758276515</v>
      </c>
      <c r="K60" s="43">
        <f t="shared" si="3"/>
        <v>92.61694291639067</v>
      </c>
      <c r="L60" s="43">
        <f t="shared" si="4"/>
        <v>2.989713710513219</v>
      </c>
      <c r="M60" s="47">
        <v>3.6039599999999998E-3</v>
      </c>
      <c r="N60" s="47">
        <v>1.10125E-2</v>
      </c>
      <c r="O60" s="40">
        <f t="shared" si="5"/>
        <v>1.461646E-2</v>
      </c>
      <c r="P60" s="47">
        <v>2.75345E-2</v>
      </c>
      <c r="Q60" s="40">
        <f t="shared" si="6"/>
        <v>4.2150960000000001E-2</v>
      </c>
      <c r="R60" s="43">
        <f t="shared" si="7"/>
        <v>0.70838255441181386</v>
      </c>
      <c r="S60" s="43">
        <f t="shared" si="8"/>
        <v>2.1645808722794095</v>
      </c>
      <c r="T60" s="43">
        <f t="shared" si="9"/>
        <v>2.8729634266912232</v>
      </c>
      <c r="U60" s="43">
        <f t="shared" si="10"/>
        <v>5.4120909900365399</v>
      </c>
      <c r="V60" s="43">
        <f t="shared" si="11"/>
        <v>8.285054416727764</v>
      </c>
      <c r="W60" s="41"/>
      <c r="X60" s="31">
        <f t="shared" si="12"/>
        <v>99.999999999999986</v>
      </c>
      <c r="Y60" s="31">
        <f t="shared" si="13"/>
        <v>8.285054416727764</v>
      </c>
    </row>
    <row r="61" spans="1:25" ht="15" x14ac:dyDescent="0.25">
      <c r="A61" s="18" t="s">
        <v>171</v>
      </c>
      <c r="B61" s="18" t="s">
        <v>172</v>
      </c>
      <c r="C61" s="18" t="s">
        <v>47</v>
      </c>
      <c r="D61" s="47">
        <v>0.55743200000000004</v>
      </c>
      <c r="E61" s="47">
        <v>9.5438838301099994E-3</v>
      </c>
      <c r="F61" s="47">
        <v>1.1241153277600001E-3</v>
      </c>
      <c r="G61" s="47">
        <v>5.2359131601299999E-2</v>
      </c>
      <c r="H61" s="40">
        <f t="shared" ref="H61:H119" si="14">D61-E61-F61-G61</f>
        <v>0.49440486924083005</v>
      </c>
      <c r="I61" s="43">
        <f t="shared" ref="I61:I119" si="15">E61/D61*100</f>
        <v>1.7121162455886993</v>
      </c>
      <c r="J61" s="43">
        <f t="shared" ref="J61:J119" si="16">F61/D61*100</f>
        <v>0.20165963341896412</v>
      </c>
      <c r="K61" s="43">
        <f t="shared" ref="K61:K119" si="17">G61/D61*100</f>
        <v>9.3929181678303362</v>
      </c>
      <c r="L61" s="43">
        <f t="shared" ref="L61:L119" si="18">H61/D61*100</f>
        <v>88.69330595316201</v>
      </c>
      <c r="M61" s="47">
        <v>8.8622600000000003E-3</v>
      </c>
      <c r="N61" s="47">
        <v>2.2876199999999999E-2</v>
      </c>
      <c r="O61" s="40">
        <f t="shared" ref="O61:O119" si="19">M61+N61</f>
        <v>3.1738459999999996E-2</v>
      </c>
      <c r="P61" s="47">
        <v>7.8886200000000004E-2</v>
      </c>
      <c r="Q61" s="40">
        <f t="shared" ref="Q61:Q119" si="20">O61+P61</f>
        <v>0.11062466</v>
      </c>
      <c r="R61" s="43">
        <f t="shared" ref="R61:R119" si="21">M61/D61*100</f>
        <v>1.5898369666614045</v>
      </c>
      <c r="S61" s="43">
        <f t="shared" ref="S61:S119" si="22">N61/D61*100</f>
        <v>4.1038548199601026</v>
      </c>
      <c r="T61" s="43">
        <f t="shared" ref="T61:T119" si="23">O61/D61*100</f>
        <v>5.693691786621506</v>
      </c>
      <c r="U61" s="43">
        <f t="shared" ref="U61:U119" si="24">P61/D61*100</f>
        <v>14.151717160119977</v>
      </c>
      <c r="V61" s="43">
        <f t="shared" ref="V61:V119" si="25">Q61/D61*100</f>
        <v>19.845408946741486</v>
      </c>
      <c r="W61" s="41"/>
      <c r="X61" s="31">
        <f t="shared" ref="X61:X119" si="26">SUM(I61:L61)</f>
        <v>100.00000000000001</v>
      </c>
      <c r="Y61" s="31">
        <f t="shared" ref="Y61:Y119" si="27">SUM(R61:S61,U61)</f>
        <v>19.845408946741486</v>
      </c>
    </row>
    <row r="62" spans="1:25" ht="15" x14ac:dyDescent="0.25">
      <c r="A62" s="18" t="s">
        <v>173</v>
      </c>
      <c r="B62" s="18" t="s">
        <v>174</v>
      </c>
      <c r="C62" s="18" t="s">
        <v>36</v>
      </c>
      <c r="D62" s="47">
        <v>1.54091</v>
      </c>
      <c r="E62" s="47">
        <v>0</v>
      </c>
      <c r="F62" s="47">
        <v>0</v>
      </c>
      <c r="G62" s="47">
        <v>1.01121042755</v>
      </c>
      <c r="H62" s="40">
        <f t="shared" si="14"/>
        <v>0.52969957244999999</v>
      </c>
      <c r="I62" s="43">
        <f t="shared" si="15"/>
        <v>0</v>
      </c>
      <c r="J62" s="43">
        <f t="shared" si="16"/>
        <v>0</v>
      </c>
      <c r="K62" s="43">
        <f t="shared" si="17"/>
        <v>65.624236817854381</v>
      </c>
      <c r="L62" s="43">
        <f t="shared" si="18"/>
        <v>34.375763182145612</v>
      </c>
      <c r="M62" s="47">
        <v>1.04E-2</v>
      </c>
      <c r="N62" s="47">
        <v>7.6E-3</v>
      </c>
      <c r="O62" s="40">
        <f t="shared" si="19"/>
        <v>1.7999999999999999E-2</v>
      </c>
      <c r="P62" s="47">
        <v>0.15840299999999999</v>
      </c>
      <c r="Q62" s="40">
        <f t="shared" si="20"/>
        <v>0.17640299999999998</v>
      </c>
      <c r="R62" s="43">
        <f t="shared" si="21"/>
        <v>0.67492585550097017</v>
      </c>
      <c r="S62" s="43">
        <f t="shared" si="22"/>
        <v>0.49321504825070894</v>
      </c>
      <c r="T62" s="43">
        <f t="shared" si="23"/>
        <v>1.1681409037516792</v>
      </c>
      <c r="U62" s="43">
        <f t="shared" si="24"/>
        <v>10.279834643165401</v>
      </c>
      <c r="V62" s="43">
        <f t="shared" si="25"/>
        <v>11.44797554691708</v>
      </c>
      <c r="W62" s="41"/>
      <c r="X62" s="31">
        <f t="shared" si="26"/>
        <v>100</v>
      </c>
      <c r="Y62" s="31">
        <f t="shared" si="27"/>
        <v>11.44797554691708</v>
      </c>
    </row>
    <row r="63" spans="1:25" ht="15" x14ac:dyDescent="0.25">
      <c r="A63" s="18" t="s">
        <v>175</v>
      </c>
      <c r="B63" s="18" t="s">
        <v>176</v>
      </c>
      <c r="C63" s="18" t="s">
        <v>36</v>
      </c>
      <c r="D63" s="47">
        <v>6.5506900000000007E-2</v>
      </c>
      <c r="E63" s="47">
        <v>0</v>
      </c>
      <c r="F63" s="47">
        <v>0</v>
      </c>
      <c r="G63" s="47">
        <v>0</v>
      </c>
      <c r="H63" s="40">
        <f t="shared" si="14"/>
        <v>6.5506900000000007E-2</v>
      </c>
      <c r="I63" s="43">
        <f t="shared" si="15"/>
        <v>0</v>
      </c>
      <c r="J63" s="43">
        <f t="shared" si="16"/>
        <v>0</v>
      </c>
      <c r="K63" s="43">
        <f t="shared" si="17"/>
        <v>0</v>
      </c>
      <c r="L63" s="43">
        <f t="shared" si="18"/>
        <v>100</v>
      </c>
      <c r="M63" s="47">
        <v>0</v>
      </c>
      <c r="N63" s="47">
        <v>0</v>
      </c>
      <c r="O63" s="40">
        <f t="shared" si="19"/>
        <v>0</v>
      </c>
      <c r="P63" s="47">
        <v>2.4073199999999999E-2</v>
      </c>
      <c r="Q63" s="40">
        <f t="shared" si="20"/>
        <v>2.4073199999999999E-2</v>
      </c>
      <c r="R63" s="43">
        <f t="shared" si="21"/>
        <v>0</v>
      </c>
      <c r="S63" s="43">
        <f t="shared" si="22"/>
        <v>0</v>
      </c>
      <c r="T63" s="43">
        <f t="shared" si="23"/>
        <v>0</v>
      </c>
      <c r="U63" s="43">
        <f t="shared" si="24"/>
        <v>36.749105819386962</v>
      </c>
      <c r="V63" s="43">
        <f t="shared" si="25"/>
        <v>36.749105819386962</v>
      </c>
      <c r="W63" s="41"/>
      <c r="X63" s="31">
        <f t="shared" si="26"/>
        <v>100</v>
      </c>
      <c r="Y63" s="31">
        <f t="shared" si="27"/>
        <v>36.749105819386962</v>
      </c>
    </row>
    <row r="64" spans="1:25" ht="15" x14ac:dyDescent="0.25">
      <c r="A64" s="18" t="s">
        <v>177</v>
      </c>
      <c r="B64" s="18" t="s">
        <v>178</v>
      </c>
      <c r="C64" s="18" t="s">
        <v>36</v>
      </c>
      <c r="D64" s="47">
        <v>3.0308799999999998</v>
      </c>
      <c r="E64" s="47">
        <v>0</v>
      </c>
      <c r="F64" s="47">
        <v>0</v>
      </c>
      <c r="G64" s="47">
        <v>0</v>
      </c>
      <c r="H64" s="40">
        <f t="shared" si="14"/>
        <v>3.0308799999999998</v>
      </c>
      <c r="I64" s="43">
        <f t="shared" si="15"/>
        <v>0</v>
      </c>
      <c r="J64" s="43">
        <f t="shared" si="16"/>
        <v>0</v>
      </c>
      <c r="K64" s="43">
        <f t="shared" si="17"/>
        <v>0</v>
      </c>
      <c r="L64" s="43">
        <f t="shared" si="18"/>
        <v>100</v>
      </c>
      <c r="M64" s="47">
        <v>0</v>
      </c>
      <c r="N64" s="47">
        <v>1.1891799999999999E-2</v>
      </c>
      <c r="O64" s="40">
        <f t="shared" si="19"/>
        <v>1.1891799999999999E-2</v>
      </c>
      <c r="P64" s="47">
        <v>1.05515E-2</v>
      </c>
      <c r="Q64" s="40">
        <f t="shared" si="20"/>
        <v>2.2443299999999999E-2</v>
      </c>
      <c r="R64" s="43">
        <f t="shared" si="21"/>
        <v>0</v>
      </c>
      <c r="S64" s="43">
        <f t="shared" si="22"/>
        <v>0.39235469566594522</v>
      </c>
      <c r="T64" s="43">
        <f t="shared" si="23"/>
        <v>0.39235469566594522</v>
      </c>
      <c r="U64" s="43">
        <f t="shared" si="24"/>
        <v>0.34813321543578107</v>
      </c>
      <c r="V64" s="43">
        <f t="shared" si="25"/>
        <v>0.74048791110172629</v>
      </c>
      <c r="W64" s="41"/>
      <c r="X64" s="31">
        <f t="shared" si="26"/>
        <v>100</v>
      </c>
      <c r="Y64" s="31">
        <f t="shared" si="27"/>
        <v>0.74048791110172629</v>
      </c>
    </row>
    <row r="65" spans="1:25" ht="15" x14ac:dyDescent="0.25">
      <c r="A65" s="18" t="s">
        <v>179</v>
      </c>
      <c r="B65" s="18" t="s">
        <v>180</v>
      </c>
      <c r="C65" s="18" t="s">
        <v>36</v>
      </c>
      <c r="D65" s="47">
        <v>3.7882300000000001E-2</v>
      </c>
      <c r="E65" s="47">
        <v>0</v>
      </c>
      <c r="F65" s="47">
        <v>0</v>
      </c>
      <c r="G65" s="47">
        <v>0</v>
      </c>
      <c r="H65" s="40">
        <f t="shared" si="14"/>
        <v>3.7882300000000001E-2</v>
      </c>
      <c r="I65" s="43">
        <f t="shared" si="15"/>
        <v>0</v>
      </c>
      <c r="J65" s="43">
        <f t="shared" si="16"/>
        <v>0</v>
      </c>
      <c r="K65" s="43">
        <f t="shared" si="17"/>
        <v>0</v>
      </c>
      <c r="L65" s="43">
        <f t="shared" si="18"/>
        <v>100</v>
      </c>
      <c r="M65" s="47">
        <v>0</v>
      </c>
      <c r="N65" s="47">
        <v>0</v>
      </c>
      <c r="O65" s="40">
        <f t="shared" si="19"/>
        <v>0</v>
      </c>
      <c r="P65" s="47">
        <v>0</v>
      </c>
      <c r="Q65" s="40">
        <f t="shared" si="20"/>
        <v>0</v>
      </c>
      <c r="R65" s="43">
        <f t="shared" si="21"/>
        <v>0</v>
      </c>
      <c r="S65" s="43">
        <f t="shared" si="22"/>
        <v>0</v>
      </c>
      <c r="T65" s="43">
        <f t="shared" si="23"/>
        <v>0</v>
      </c>
      <c r="U65" s="43">
        <f t="shared" si="24"/>
        <v>0</v>
      </c>
      <c r="V65" s="43">
        <f t="shared" si="25"/>
        <v>0</v>
      </c>
      <c r="W65" s="41"/>
      <c r="X65" s="31">
        <f t="shared" si="26"/>
        <v>100</v>
      </c>
      <c r="Y65" s="31">
        <f t="shared" si="27"/>
        <v>0</v>
      </c>
    </row>
    <row r="66" spans="1:25" ht="15" x14ac:dyDescent="0.25">
      <c r="A66" s="18" t="s">
        <v>181</v>
      </c>
      <c r="B66" s="18" t="s">
        <v>182</v>
      </c>
      <c r="C66" s="18" t="s">
        <v>36</v>
      </c>
      <c r="D66" s="47">
        <v>1.44381</v>
      </c>
      <c r="E66" s="47">
        <v>0.12948168149399999</v>
      </c>
      <c r="F66" s="47">
        <v>3.2156815725099999E-2</v>
      </c>
      <c r="G66" s="47">
        <v>1.0050330537000001</v>
      </c>
      <c r="H66" s="40">
        <f t="shared" si="14"/>
        <v>0.27713844908089991</v>
      </c>
      <c r="I66" s="43">
        <f t="shared" si="15"/>
        <v>8.9680554570199682</v>
      </c>
      <c r="J66" s="43">
        <f t="shared" si="16"/>
        <v>2.2272193519299632</v>
      </c>
      <c r="K66" s="43">
        <f t="shared" si="17"/>
        <v>69.609786169925414</v>
      </c>
      <c r="L66" s="43">
        <f t="shared" si="18"/>
        <v>19.194939021124657</v>
      </c>
      <c r="M66" s="47">
        <v>0.157994</v>
      </c>
      <c r="N66" s="47">
        <v>7.0847999999999994E-2</v>
      </c>
      <c r="O66" s="40">
        <f t="shared" si="19"/>
        <v>0.22884199999999999</v>
      </c>
      <c r="P66" s="47">
        <v>0.88253000000000004</v>
      </c>
      <c r="Q66" s="40">
        <f t="shared" si="20"/>
        <v>1.111372</v>
      </c>
      <c r="R66" s="43">
        <f t="shared" si="21"/>
        <v>10.942852591407457</v>
      </c>
      <c r="S66" s="43">
        <f t="shared" si="22"/>
        <v>4.9070168512477395</v>
      </c>
      <c r="T66" s="43">
        <f t="shared" si="23"/>
        <v>15.849869442655196</v>
      </c>
      <c r="U66" s="43">
        <f t="shared" si="24"/>
        <v>61.125078784604625</v>
      </c>
      <c r="V66" s="43">
        <f t="shared" si="25"/>
        <v>76.974948227259816</v>
      </c>
      <c r="W66" s="41"/>
      <c r="X66" s="31">
        <f t="shared" si="26"/>
        <v>100</v>
      </c>
      <c r="Y66" s="31">
        <f t="shared" si="27"/>
        <v>76.974948227259816</v>
      </c>
    </row>
    <row r="67" spans="1:25" ht="15" x14ac:dyDescent="0.25">
      <c r="A67" s="18" t="s">
        <v>183</v>
      </c>
      <c r="B67" s="18" t="s">
        <v>184</v>
      </c>
      <c r="C67" s="18" t="s">
        <v>36</v>
      </c>
      <c r="D67" s="47">
        <v>1.8852800000000001</v>
      </c>
      <c r="E67" s="47">
        <v>0</v>
      </c>
      <c r="F67" s="47">
        <v>0</v>
      </c>
      <c r="G67" s="47">
        <v>0</v>
      </c>
      <c r="H67" s="40">
        <f t="shared" si="14"/>
        <v>1.8852800000000001</v>
      </c>
      <c r="I67" s="43">
        <f t="shared" si="15"/>
        <v>0</v>
      </c>
      <c r="J67" s="43">
        <f t="shared" si="16"/>
        <v>0</v>
      </c>
      <c r="K67" s="43">
        <f t="shared" si="17"/>
        <v>0</v>
      </c>
      <c r="L67" s="43">
        <f t="shared" si="18"/>
        <v>100</v>
      </c>
      <c r="M67" s="47">
        <v>0</v>
      </c>
      <c r="N67" s="47">
        <v>0</v>
      </c>
      <c r="O67" s="40">
        <f t="shared" si="19"/>
        <v>0</v>
      </c>
      <c r="P67" s="47">
        <v>0</v>
      </c>
      <c r="Q67" s="40">
        <f t="shared" si="20"/>
        <v>0</v>
      </c>
      <c r="R67" s="43">
        <f t="shared" si="21"/>
        <v>0</v>
      </c>
      <c r="S67" s="43">
        <f t="shared" si="22"/>
        <v>0</v>
      </c>
      <c r="T67" s="43">
        <f t="shared" si="23"/>
        <v>0</v>
      </c>
      <c r="U67" s="43">
        <f t="shared" si="24"/>
        <v>0</v>
      </c>
      <c r="V67" s="43">
        <f t="shared" si="25"/>
        <v>0</v>
      </c>
      <c r="W67" s="41"/>
      <c r="X67" s="31">
        <f t="shared" si="26"/>
        <v>100</v>
      </c>
      <c r="Y67" s="31">
        <f t="shared" si="27"/>
        <v>0</v>
      </c>
    </row>
    <row r="68" spans="1:25" ht="15" x14ac:dyDescent="0.25">
      <c r="A68" s="18" t="s">
        <v>185</v>
      </c>
      <c r="B68" s="18" t="s">
        <v>186</v>
      </c>
      <c r="C68" s="18" t="s">
        <v>664</v>
      </c>
      <c r="D68" s="47">
        <v>5.3812699999999998</v>
      </c>
      <c r="E68" s="47">
        <v>2.2625721895299999E-2</v>
      </c>
      <c r="F68" s="47">
        <v>0</v>
      </c>
      <c r="G68" s="47">
        <v>0</v>
      </c>
      <c r="H68" s="40">
        <f t="shared" si="14"/>
        <v>5.3586442781047001</v>
      </c>
      <c r="I68" s="43">
        <f t="shared" si="15"/>
        <v>0.42045319962202227</v>
      </c>
      <c r="J68" s="43">
        <f t="shared" si="16"/>
        <v>0</v>
      </c>
      <c r="K68" s="43">
        <f t="shared" si="17"/>
        <v>0</v>
      </c>
      <c r="L68" s="43">
        <f t="shared" si="18"/>
        <v>99.579546800377983</v>
      </c>
      <c r="M68" s="47">
        <v>0.01</v>
      </c>
      <c r="N68" s="47">
        <v>8.1406899999999995E-4</v>
      </c>
      <c r="O68" s="40">
        <f t="shared" si="19"/>
        <v>1.0814069000000001E-2</v>
      </c>
      <c r="P68" s="47">
        <v>6.4795800000000001E-2</v>
      </c>
      <c r="Q68" s="40">
        <f t="shared" si="20"/>
        <v>7.5609868999999996E-2</v>
      </c>
      <c r="R68" s="43">
        <f t="shared" si="21"/>
        <v>0.18582973907646338</v>
      </c>
      <c r="S68" s="43">
        <f t="shared" si="22"/>
        <v>1.5127822986023744E-2</v>
      </c>
      <c r="T68" s="43">
        <f t="shared" si="23"/>
        <v>0.20095756206248713</v>
      </c>
      <c r="U68" s="43">
        <f t="shared" si="24"/>
        <v>1.2040986607250705</v>
      </c>
      <c r="V68" s="43">
        <f t="shared" si="25"/>
        <v>1.4050562227875576</v>
      </c>
      <c r="W68" s="41"/>
      <c r="X68" s="31">
        <f t="shared" si="26"/>
        <v>100</v>
      </c>
      <c r="Y68" s="31">
        <f t="shared" si="27"/>
        <v>1.4050562227875576</v>
      </c>
    </row>
    <row r="69" spans="1:25" ht="15" x14ac:dyDescent="0.25">
      <c r="A69" s="18" t="s">
        <v>187</v>
      </c>
      <c r="B69" s="18" t="s">
        <v>188</v>
      </c>
      <c r="C69" s="18" t="s">
        <v>29</v>
      </c>
      <c r="D69" s="47">
        <v>6.3870399999999998</v>
      </c>
      <c r="E69" s="47">
        <v>0.353066013889</v>
      </c>
      <c r="F69" s="47">
        <v>3.2459962224200001E-2</v>
      </c>
      <c r="G69" s="47">
        <v>1.38579974048</v>
      </c>
      <c r="H69" s="40">
        <f t="shared" si="14"/>
        <v>4.615714283406799</v>
      </c>
      <c r="I69" s="43">
        <f t="shared" si="15"/>
        <v>5.527850364002731</v>
      </c>
      <c r="J69" s="43">
        <f t="shared" si="16"/>
        <v>0.50821604724880387</v>
      </c>
      <c r="K69" s="43">
        <f t="shared" si="17"/>
        <v>21.697057486409982</v>
      </c>
      <c r="L69" s="43">
        <f t="shared" si="18"/>
        <v>72.266876102338472</v>
      </c>
      <c r="M69" s="47">
        <v>0.32084800000000002</v>
      </c>
      <c r="N69" s="47">
        <v>0.23228599999999999</v>
      </c>
      <c r="O69" s="40">
        <f t="shared" si="19"/>
        <v>0.55313400000000001</v>
      </c>
      <c r="P69" s="47">
        <v>2.5451000000000001</v>
      </c>
      <c r="Q69" s="40">
        <f t="shared" si="20"/>
        <v>3.0982340000000002</v>
      </c>
      <c r="R69" s="43">
        <f t="shared" si="21"/>
        <v>5.0234224304216042</v>
      </c>
      <c r="S69" s="43">
        <f t="shared" si="22"/>
        <v>3.6368333375084552</v>
      </c>
      <c r="T69" s="43">
        <f t="shared" si="23"/>
        <v>8.6602557679300585</v>
      </c>
      <c r="U69" s="43">
        <f t="shared" si="24"/>
        <v>39.847879455898202</v>
      </c>
      <c r="V69" s="43">
        <f t="shared" si="25"/>
        <v>48.508135223828255</v>
      </c>
      <c r="W69" s="41"/>
      <c r="X69" s="31">
        <f t="shared" si="26"/>
        <v>99.999999999999986</v>
      </c>
      <c r="Y69" s="31">
        <f t="shared" si="27"/>
        <v>48.508135223828262</v>
      </c>
    </row>
    <row r="70" spans="1:25" ht="15" x14ac:dyDescent="0.25">
      <c r="A70" s="18" t="s">
        <v>189</v>
      </c>
      <c r="B70" s="18" t="s">
        <v>190</v>
      </c>
      <c r="C70" s="18" t="s">
        <v>47</v>
      </c>
      <c r="D70" s="47">
        <v>2.19129</v>
      </c>
      <c r="E70" s="47">
        <v>0</v>
      </c>
      <c r="F70" s="47">
        <v>0</v>
      </c>
      <c r="G70" s="47">
        <v>0</v>
      </c>
      <c r="H70" s="40">
        <f t="shared" si="14"/>
        <v>2.19129</v>
      </c>
      <c r="I70" s="43">
        <f t="shared" si="15"/>
        <v>0</v>
      </c>
      <c r="J70" s="43">
        <f t="shared" si="16"/>
        <v>0</v>
      </c>
      <c r="K70" s="43">
        <f t="shared" si="17"/>
        <v>0</v>
      </c>
      <c r="L70" s="43">
        <f t="shared" si="18"/>
        <v>100</v>
      </c>
      <c r="M70" s="47">
        <v>6.1199999999999997E-2</v>
      </c>
      <c r="N70" s="47">
        <v>2.64E-2</v>
      </c>
      <c r="O70" s="40">
        <f t="shared" si="19"/>
        <v>8.7599999999999997E-2</v>
      </c>
      <c r="P70" s="47">
        <v>8.0356499999999997E-2</v>
      </c>
      <c r="Q70" s="40">
        <f t="shared" si="20"/>
        <v>0.16795650000000001</v>
      </c>
      <c r="R70" s="43">
        <f t="shared" si="21"/>
        <v>2.7928754295415028</v>
      </c>
      <c r="S70" s="43">
        <f t="shared" si="22"/>
        <v>1.2047697931355503</v>
      </c>
      <c r="T70" s="43">
        <f t="shared" si="23"/>
        <v>3.9976452226770527</v>
      </c>
      <c r="U70" s="43">
        <f t="shared" si="24"/>
        <v>3.6670865106854871</v>
      </c>
      <c r="V70" s="43">
        <f t="shared" si="25"/>
        <v>7.6647317333625402</v>
      </c>
      <c r="W70" s="41"/>
      <c r="X70" s="31">
        <f t="shared" si="26"/>
        <v>100</v>
      </c>
      <c r="Y70" s="31">
        <f t="shared" si="27"/>
        <v>7.6647317333625402</v>
      </c>
    </row>
    <row r="71" spans="1:25" ht="15" x14ac:dyDescent="0.25">
      <c r="A71" s="18" t="s">
        <v>191</v>
      </c>
      <c r="B71" s="18" t="s">
        <v>192</v>
      </c>
      <c r="C71" s="18" t="s">
        <v>29</v>
      </c>
      <c r="D71" s="47">
        <v>4.88931</v>
      </c>
      <c r="E71" s="47">
        <v>8.21688684163E-2</v>
      </c>
      <c r="F71" s="47">
        <v>0.242717916265</v>
      </c>
      <c r="G71" s="47">
        <v>0.70911216341000005</v>
      </c>
      <c r="H71" s="40">
        <f t="shared" si="14"/>
        <v>3.8553110519087004</v>
      </c>
      <c r="I71" s="43">
        <f t="shared" si="15"/>
        <v>1.6805820947393395</v>
      </c>
      <c r="J71" s="43">
        <f t="shared" si="16"/>
        <v>4.9642570478247441</v>
      </c>
      <c r="K71" s="43">
        <f t="shared" si="17"/>
        <v>14.503317715792207</v>
      </c>
      <c r="L71" s="43">
        <f t="shared" si="18"/>
        <v>78.851843141643712</v>
      </c>
      <c r="M71" s="47">
        <v>0.39192500000000002</v>
      </c>
      <c r="N71" s="47">
        <v>0.21405299999999999</v>
      </c>
      <c r="O71" s="40">
        <f t="shared" si="19"/>
        <v>0.60597800000000002</v>
      </c>
      <c r="P71" s="47">
        <v>0.73675900000000005</v>
      </c>
      <c r="Q71" s="40">
        <f t="shared" si="20"/>
        <v>1.3427370000000001</v>
      </c>
      <c r="R71" s="43">
        <f t="shared" si="21"/>
        <v>8.015957261863127</v>
      </c>
      <c r="S71" s="43">
        <f t="shared" si="22"/>
        <v>4.3779797149291007</v>
      </c>
      <c r="T71" s="43">
        <f t="shared" si="23"/>
        <v>12.393936976792226</v>
      </c>
      <c r="U71" s="43">
        <f t="shared" si="24"/>
        <v>15.06877248527911</v>
      </c>
      <c r="V71" s="43">
        <f t="shared" si="25"/>
        <v>27.462709462071338</v>
      </c>
      <c r="W71" s="41"/>
      <c r="X71" s="31">
        <f t="shared" si="26"/>
        <v>100</v>
      </c>
      <c r="Y71" s="31">
        <f t="shared" si="27"/>
        <v>27.462709462071338</v>
      </c>
    </row>
    <row r="72" spans="1:25" ht="15" x14ac:dyDescent="0.25">
      <c r="A72" s="18" t="s">
        <v>193</v>
      </c>
      <c r="B72" s="18" t="s">
        <v>194</v>
      </c>
      <c r="C72" s="18" t="s">
        <v>47</v>
      </c>
      <c r="D72" s="47">
        <v>29.611499999999999</v>
      </c>
      <c r="E72" s="47">
        <v>0</v>
      </c>
      <c r="F72" s="47">
        <v>0</v>
      </c>
      <c r="G72" s="47">
        <v>0</v>
      </c>
      <c r="H72" s="40">
        <f t="shared" si="14"/>
        <v>29.611499999999999</v>
      </c>
      <c r="I72" s="43">
        <f t="shared" si="15"/>
        <v>0</v>
      </c>
      <c r="J72" s="43">
        <f t="shared" si="16"/>
        <v>0</v>
      </c>
      <c r="K72" s="43">
        <f t="shared" si="17"/>
        <v>0</v>
      </c>
      <c r="L72" s="43">
        <f t="shared" si="18"/>
        <v>100</v>
      </c>
      <c r="M72" s="47">
        <v>1.08027E-2</v>
      </c>
      <c r="N72" s="47">
        <v>3.5360799999999998E-2</v>
      </c>
      <c r="O72" s="40">
        <f t="shared" si="19"/>
        <v>4.6163499999999996E-2</v>
      </c>
      <c r="P72" s="47">
        <v>0.40071000000000001</v>
      </c>
      <c r="Q72" s="40">
        <f t="shared" si="20"/>
        <v>0.44687350000000003</v>
      </c>
      <c r="R72" s="43">
        <f t="shared" si="21"/>
        <v>3.648143457778228E-2</v>
      </c>
      <c r="S72" s="43">
        <f t="shared" si="22"/>
        <v>0.11941576752275299</v>
      </c>
      <c r="T72" s="43">
        <f t="shared" si="23"/>
        <v>0.15589720210053526</v>
      </c>
      <c r="U72" s="43">
        <f t="shared" si="24"/>
        <v>1.3532242540904718</v>
      </c>
      <c r="V72" s="43">
        <f t="shared" si="25"/>
        <v>1.5091214561910071</v>
      </c>
      <c r="W72" s="41"/>
      <c r="X72" s="31">
        <f t="shared" si="26"/>
        <v>100</v>
      </c>
      <c r="Y72" s="31">
        <f t="shared" si="27"/>
        <v>1.5091214561910071</v>
      </c>
    </row>
    <row r="73" spans="1:25" ht="15" x14ac:dyDescent="0.25">
      <c r="A73" s="18" t="s">
        <v>195</v>
      </c>
      <c r="B73" s="18" t="s">
        <v>196</v>
      </c>
      <c r="C73" s="18" t="s">
        <v>36</v>
      </c>
      <c r="D73" s="47">
        <v>1.0061100000000001</v>
      </c>
      <c r="E73" s="47">
        <v>3.4518058257299998E-2</v>
      </c>
      <c r="F73" s="47">
        <v>0</v>
      </c>
      <c r="G73" s="47">
        <v>0</v>
      </c>
      <c r="H73" s="40">
        <f t="shared" si="14"/>
        <v>0.97159194174270003</v>
      </c>
      <c r="I73" s="43">
        <f t="shared" si="15"/>
        <v>3.4308433727226637</v>
      </c>
      <c r="J73" s="43">
        <f t="shared" si="16"/>
        <v>0</v>
      </c>
      <c r="K73" s="43">
        <f t="shared" si="17"/>
        <v>0</v>
      </c>
      <c r="L73" s="43">
        <f t="shared" si="18"/>
        <v>96.569156627277337</v>
      </c>
      <c r="M73" s="47">
        <v>8.45891E-3</v>
      </c>
      <c r="N73" s="47">
        <v>2.7667299999999998E-3</v>
      </c>
      <c r="O73" s="40">
        <f t="shared" si="19"/>
        <v>1.122564E-2</v>
      </c>
      <c r="P73" s="47">
        <v>2.7631099999999999E-2</v>
      </c>
      <c r="Q73" s="40">
        <f t="shared" si="20"/>
        <v>3.8856740000000001E-2</v>
      </c>
      <c r="R73" s="43">
        <f t="shared" si="21"/>
        <v>0.84075399310214582</v>
      </c>
      <c r="S73" s="43">
        <f t="shared" si="22"/>
        <v>0.27499279402848592</v>
      </c>
      <c r="T73" s="43">
        <f t="shared" si="23"/>
        <v>1.1157467871306317</v>
      </c>
      <c r="U73" s="43">
        <f t="shared" si="24"/>
        <v>2.7463299241633616</v>
      </c>
      <c r="V73" s="43">
        <f t="shared" si="25"/>
        <v>3.8620767112939935</v>
      </c>
      <c r="W73" s="41"/>
      <c r="X73" s="31">
        <f t="shared" si="26"/>
        <v>100</v>
      </c>
      <c r="Y73" s="31">
        <f t="shared" si="27"/>
        <v>3.8620767112939935</v>
      </c>
    </row>
    <row r="74" spans="1:25" ht="15" x14ac:dyDescent="0.25">
      <c r="A74" s="18" t="s">
        <v>197</v>
      </c>
      <c r="B74" s="18" t="s">
        <v>198</v>
      </c>
      <c r="C74" s="18" t="s">
        <v>701</v>
      </c>
      <c r="D74" s="47">
        <v>0.355099</v>
      </c>
      <c r="E74" s="47">
        <v>0</v>
      </c>
      <c r="F74" s="47">
        <v>9.0214290590600002E-2</v>
      </c>
      <c r="G74" s="47">
        <v>6.0119081804400003E-2</v>
      </c>
      <c r="H74" s="40">
        <f t="shared" si="14"/>
        <v>0.204765627605</v>
      </c>
      <c r="I74" s="43">
        <f t="shared" si="15"/>
        <v>0</v>
      </c>
      <c r="J74" s="43">
        <f t="shared" si="16"/>
        <v>25.405391338922385</v>
      </c>
      <c r="K74" s="43">
        <f t="shared" si="17"/>
        <v>16.930231232529522</v>
      </c>
      <c r="L74" s="43">
        <f t="shared" si="18"/>
        <v>57.6643774285481</v>
      </c>
      <c r="M74" s="47">
        <v>0</v>
      </c>
      <c r="N74" s="47">
        <v>0</v>
      </c>
      <c r="O74" s="40">
        <f t="shared" si="19"/>
        <v>0</v>
      </c>
      <c r="P74" s="47">
        <v>3.5612600000000001E-2</v>
      </c>
      <c r="Q74" s="40">
        <f t="shared" si="20"/>
        <v>3.5612600000000001E-2</v>
      </c>
      <c r="R74" s="43">
        <f t="shared" si="21"/>
        <v>0</v>
      </c>
      <c r="S74" s="43">
        <f t="shared" si="22"/>
        <v>0</v>
      </c>
      <c r="T74" s="43">
        <f t="shared" si="23"/>
        <v>0</v>
      </c>
      <c r="U74" s="43">
        <f t="shared" si="24"/>
        <v>10.02892151202904</v>
      </c>
      <c r="V74" s="43">
        <f t="shared" si="25"/>
        <v>10.02892151202904</v>
      </c>
      <c r="W74" s="41"/>
      <c r="X74" s="31">
        <f t="shared" si="26"/>
        <v>100</v>
      </c>
      <c r="Y74" s="31">
        <f t="shared" si="27"/>
        <v>10.02892151202904</v>
      </c>
    </row>
    <row r="75" spans="1:25" ht="15" x14ac:dyDescent="0.25">
      <c r="A75" s="18" t="s">
        <v>199</v>
      </c>
      <c r="B75" s="18" t="s">
        <v>200</v>
      </c>
      <c r="C75" s="18" t="s">
        <v>36</v>
      </c>
      <c r="D75" s="47">
        <v>0.11099199999999999</v>
      </c>
      <c r="E75" s="47">
        <v>0</v>
      </c>
      <c r="F75" s="47">
        <v>0</v>
      </c>
      <c r="G75" s="47">
        <v>0</v>
      </c>
      <c r="H75" s="40">
        <f t="shared" si="14"/>
        <v>0.11099199999999999</v>
      </c>
      <c r="I75" s="43">
        <f t="shared" si="15"/>
        <v>0</v>
      </c>
      <c r="J75" s="43">
        <f t="shared" si="16"/>
        <v>0</v>
      </c>
      <c r="K75" s="43">
        <f t="shared" si="17"/>
        <v>0</v>
      </c>
      <c r="L75" s="43">
        <f t="shared" si="18"/>
        <v>100</v>
      </c>
      <c r="M75" s="47">
        <v>0</v>
      </c>
      <c r="N75" s="47">
        <v>0</v>
      </c>
      <c r="O75" s="40">
        <f t="shared" si="19"/>
        <v>0</v>
      </c>
      <c r="P75" s="47">
        <v>0</v>
      </c>
      <c r="Q75" s="40">
        <f t="shared" si="20"/>
        <v>0</v>
      </c>
      <c r="R75" s="43">
        <f t="shared" si="21"/>
        <v>0</v>
      </c>
      <c r="S75" s="43">
        <f t="shared" si="22"/>
        <v>0</v>
      </c>
      <c r="T75" s="43">
        <f t="shared" si="23"/>
        <v>0</v>
      </c>
      <c r="U75" s="43">
        <f t="shared" si="24"/>
        <v>0</v>
      </c>
      <c r="V75" s="43">
        <f t="shared" si="25"/>
        <v>0</v>
      </c>
      <c r="W75" s="41"/>
      <c r="X75" s="31">
        <f t="shared" si="26"/>
        <v>100</v>
      </c>
      <c r="Y75" s="31">
        <f t="shared" si="27"/>
        <v>0</v>
      </c>
    </row>
    <row r="76" spans="1:25" ht="15" x14ac:dyDescent="0.25">
      <c r="A76" s="18" t="s">
        <v>201</v>
      </c>
      <c r="B76" s="18" t="s">
        <v>202</v>
      </c>
      <c r="C76" s="18" t="s">
        <v>47</v>
      </c>
      <c r="D76" s="47">
        <v>3.5174699999999999</v>
      </c>
      <c r="E76" s="47">
        <v>7.7477379944800001E-2</v>
      </c>
      <c r="F76" s="47">
        <v>0.134921081379</v>
      </c>
      <c r="G76" s="47">
        <v>4.3304815774300003E-2</v>
      </c>
      <c r="H76" s="40">
        <f t="shared" si="14"/>
        <v>3.2617667229018998</v>
      </c>
      <c r="I76" s="43">
        <f t="shared" si="15"/>
        <v>2.2026450814022582</v>
      </c>
      <c r="J76" s="43">
        <f t="shared" si="16"/>
        <v>3.8357422061595412</v>
      </c>
      <c r="K76" s="43">
        <f t="shared" si="17"/>
        <v>1.2311353266495522</v>
      </c>
      <c r="L76" s="43">
        <f t="shared" si="18"/>
        <v>92.730477385788646</v>
      </c>
      <c r="M76" s="47">
        <v>5.2379500000000002E-2</v>
      </c>
      <c r="N76" s="47">
        <v>1.6719899999999999E-2</v>
      </c>
      <c r="O76" s="40">
        <f t="shared" si="19"/>
        <v>6.9099400000000005E-2</v>
      </c>
      <c r="P76" s="47">
        <v>0.123415</v>
      </c>
      <c r="Q76" s="40">
        <f t="shared" si="20"/>
        <v>0.1925144</v>
      </c>
      <c r="R76" s="43">
        <f t="shared" si="21"/>
        <v>1.4891242853528248</v>
      </c>
      <c r="S76" s="43">
        <f t="shared" si="22"/>
        <v>0.47533880885977703</v>
      </c>
      <c r="T76" s="43">
        <f t="shared" si="23"/>
        <v>1.964463094212602</v>
      </c>
      <c r="U76" s="43">
        <f t="shared" si="24"/>
        <v>3.5086297822014121</v>
      </c>
      <c r="V76" s="43">
        <f t="shared" si="25"/>
        <v>5.4730928764140137</v>
      </c>
      <c r="W76" s="41"/>
      <c r="X76" s="31">
        <f t="shared" si="26"/>
        <v>100</v>
      </c>
      <c r="Y76" s="31">
        <f t="shared" si="27"/>
        <v>5.4730928764140137</v>
      </c>
    </row>
    <row r="77" spans="1:25" ht="15" x14ac:dyDescent="0.25">
      <c r="A77" s="18" t="s">
        <v>203</v>
      </c>
      <c r="B77" s="18" t="s">
        <v>204</v>
      </c>
      <c r="C77" s="18" t="s">
        <v>697</v>
      </c>
      <c r="D77" s="47">
        <v>0.184971</v>
      </c>
      <c r="E77" s="47">
        <v>0</v>
      </c>
      <c r="F77" s="47">
        <v>0</v>
      </c>
      <c r="G77" s="47">
        <v>0</v>
      </c>
      <c r="H77" s="40">
        <f t="shared" si="14"/>
        <v>0.184971</v>
      </c>
      <c r="I77" s="43">
        <f t="shared" si="15"/>
        <v>0</v>
      </c>
      <c r="J77" s="43">
        <f t="shared" si="16"/>
        <v>0</v>
      </c>
      <c r="K77" s="43">
        <f t="shared" si="17"/>
        <v>0</v>
      </c>
      <c r="L77" s="43">
        <f t="shared" si="18"/>
        <v>100</v>
      </c>
      <c r="M77" s="47">
        <v>0</v>
      </c>
      <c r="N77" s="47">
        <v>0</v>
      </c>
      <c r="O77" s="40">
        <f t="shared" si="19"/>
        <v>0</v>
      </c>
      <c r="P77" s="47">
        <v>0</v>
      </c>
      <c r="Q77" s="40">
        <f t="shared" si="20"/>
        <v>0</v>
      </c>
      <c r="R77" s="43">
        <f t="shared" si="21"/>
        <v>0</v>
      </c>
      <c r="S77" s="43">
        <f t="shared" si="22"/>
        <v>0</v>
      </c>
      <c r="T77" s="43">
        <f t="shared" si="23"/>
        <v>0</v>
      </c>
      <c r="U77" s="43">
        <f t="shared" si="24"/>
        <v>0</v>
      </c>
      <c r="V77" s="43">
        <f t="shared" si="25"/>
        <v>0</v>
      </c>
      <c r="W77" s="41"/>
      <c r="X77" s="31">
        <f t="shared" si="26"/>
        <v>100</v>
      </c>
      <c r="Y77" s="31">
        <f t="shared" si="27"/>
        <v>0</v>
      </c>
    </row>
    <row r="78" spans="1:25" ht="15" x14ac:dyDescent="0.25">
      <c r="A78" s="18" t="s">
        <v>205</v>
      </c>
      <c r="B78" s="18" t="s">
        <v>206</v>
      </c>
      <c r="C78" s="18" t="s">
        <v>36</v>
      </c>
      <c r="D78" s="47">
        <v>3.3293299999999998E-2</v>
      </c>
      <c r="E78" s="47">
        <v>0</v>
      </c>
      <c r="F78" s="47">
        <v>0</v>
      </c>
      <c r="G78" s="47">
        <v>0</v>
      </c>
      <c r="H78" s="40">
        <f t="shared" si="14"/>
        <v>3.3293299999999998E-2</v>
      </c>
      <c r="I78" s="43">
        <f t="shared" si="15"/>
        <v>0</v>
      </c>
      <c r="J78" s="43">
        <f t="shared" si="16"/>
        <v>0</v>
      </c>
      <c r="K78" s="43">
        <f t="shared" si="17"/>
        <v>0</v>
      </c>
      <c r="L78" s="43">
        <f t="shared" si="18"/>
        <v>100</v>
      </c>
      <c r="M78" s="47">
        <v>0</v>
      </c>
      <c r="N78" s="47">
        <v>1.73895E-4</v>
      </c>
      <c r="O78" s="40">
        <f t="shared" si="19"/>
        <v>1.73895E-4</v>
      </c>
      <c r="P78" s="47">
        <v>8.2877799999999996E-4</v>
      </c>
      <c r="Q78" s="40">
        <f t="shared" si="20"/>
        <v>1.0026729999999999E-3</v>
      </c>
      <c r="R78" s="43">
        <f t="shared" si="21"/>
        <v>0</v>
      </c>
      <c r="S78" s="43">
        <f t="shared" si="22"/>
        <v>0.52231229706877969</v>
      </c>
      <c r="T78" s="43">
        <f t="shared" si="23"/>
        <v>0.52231229706877969</v>
      </c>
      <c r="U78" s="43">
        <f t="shared" si="24"/>
        <v>2.4893236777369623</v>
      </c>
      <c r="V78" s="43">
        <f t="shared" si="25"/>
        <v>3.0116359748057415</v>
      </c>
      <c r="W78" s="41"/>
      <c r="X78" s="31">
        <f t="shared" si="26"/>
        <v>100</v>
      </c>
      <c r="Y78" s="31">
        <f t="shared" si="27"/>
        <v>3.011635974805742</v>
      </c>
    </row>
    <row r="79" spans="1:25" ht="15" x14ac:dyDescent="0.25">
      <c r="A79" s="18" t="s">
        <v>207</v>
      </c>
      <c r="B79" s="18" t="s">
        <v>208</v>
      </c>
      <c r="C79" s="18" t="s">
        <v>36</v>
      </c>
      <c r="D79" s="47">
        <v>9.3442899999999995E-2</v>
      </c>
      <c r="E79" s="47">
        <v>0</v>
      </c>
      <c r="F79" s="47">
        <v>0</v>
      </c>
      <c r="G79" s="47">
        <v>3.1737786765599997E-2</v>
      </c>
      <c r="H79" s="40">
        <f t="shared" si="14"/>
        <v>6.1705113234399998E-2</v>
      </c>
      <c r="I79" s="43">
        <f t="shared" si="15"/>
        <v>0</v>
      </c>
      <c r="J79" s="43">
        <f t="shared" si="16"/>
        <v>0</v>
      </c>
      <c r="K79" s="43">
        <f t="shared" si="17"/>
        <v>33.96489916901124</v>
      </c>
      <c r="L79" s="43">
        <f t="shared" si="18"/>
        <v>66.035100830988767</v>
      </c>
      <c r="M79" s="47">
        <v>0</v>
      </c>
      <c r="N79" s="47">
        <v>0</v>
      </c>
      <c r="O79" s="40">
        <f t="shared" si="19"/>
        <v>0</v>
      </c>
      <c r="P79" s="47">
        <v>1.56945E-3</v>
      </c>
      <c r="Q79" s="40">
        <f t="shared" si="20"/>
        <v>1.56945E-3</v>
      </c>
      <c r="R79" s="43">
        <f t="shared" si="21"/>
        <v>0</v>
      </c>
      <c r="S79" s="43">
        <f t="shared" si="22"/>
        <v>0</v>
      </c>
      <c r="T79" s="43">
        <f t="shared" si="23"/>
        <v>0</v>
      </c>
      <c r="U79" s="43">
        <f t="shared" si="24"/>
        <v>1.6795818622923735</v>
      </c>
      <c r="V79" s="43">
        <f t="shared" si="25"/>
        <v>1.6795818622923735</v>
      </c>
      <c r="W79" s="41"/>
      <c r="X79" s="31">
        <f t="shared" si="26"/>
        <v>100</v>
      </c>
      <c r="Y79" s="31">
        <f t="shared" si="27"/>
        <v>1.6795818622923735</v>
      </c>
    </row>
    <row r="80" spans="1:25" ht="15" x14ac:dyDescent="0.25">
      <c r="A80" s="18" t="s">
        <v>209</v>
      </c>
      <c r="B80" s="18" t="s">
        <v>210</v>
      </c>
      <c r="C80" s="18" t="s">
        <v>36</v>
      </c>
      <c r="D80" s="47">
        <v>8.0474499999999995</v>
      </c>
      <c r="E80" s="47">
        <v>0</v>
      </c>
      <c r="F80" s="47">
        <v>0</v>
      </c>
      <c r="G80" s="47">
        <v>0</v>
      </c>
      <c r="H80" s="40">
        <f t="shared" si="14"/>
        <v>8.0474499999999995</v>
      </c>
      <c r="I80" s="43">
        <f t="shared" si="15"/>
        <v>0</v>
      </c>
      <c r="J80" s="43">
        <f t="shared" si="16"/>
        <v>0</v>
      </c>
      <c r="K80" s="43">
        <f t="shared" si="17"/>
        <v>0</v>
      </c>
      <c r="L80" s="43">
        <f t="shared" si="18"/>
        <v>100</v>
      </c>
      <c r="M80" s="47">
        <v>3.3749000000000001E-3</v>
      </c>
      <c r="N80" s="47">
        <v>0</v>
      </c>
      <c r="O80" s="40">
        <f t="shared" si="19"/>
        <v>3.3749000000000001E-3</v>
      </c>
      <c r="P80" s="47">
        <v>4.3833299999999999E-2</v>
      </c>
      <c r="Q80" s="40">
        <f t="shared" si="20"/>
        <v>4.7208199999999999E-2</v>
      </c>
      <c r="R80" s="43">
        <f t="shared" si="21"/>
        <v>4.1937508154757101E-2</v>
      </c>
      <c r="S80" s="43">
        <f t="shared" si="22"/>
        <v>0</v>
      </c>
      <c r="T80" s="43">
        <f t="shared" si="23"/>
        <v>4.1937508154757101E-2</v>
      </c>
      <c r="U80" s="43">
        <f t="shared" si="24"/>
        <v>0.54468558363208219</v>
      </c>
      <c r="V80" s="43">
        <f t="shared" si="25"/>
        <v>0.58662309178683936</v>
      </c>
      <c r="W80" s="41"/>
      <c r="X80" s="31">
        <f t="shared" si="26"/>
        <v>100</v>
      </c>
      <c r="Y80" s="31">
        <f t="shared" si="27"/>
        <v>0.58662309178683925</v>
      </c>
    </row>
    <row r="81" spans="1:25" ht="15" x14ac:dyDescent="0.25">
      <c r="A81" s="18" t="s">
        <v>211</v>
      </c>
      <c r="B81" s="18" t="s">
        <v>212</v>
      </c>
      <c r="C81" s="18" t="s">
        <v>36</v>
      </c>
      <c r="D81" s="47">
        <v>4.2641999999999999E-2</v>
      </c>
      <c r="E81" s="47">
        <v>0</v>
      </c>
      <c r="F81" s="47">
        <v>0</v>
      </c>
      <c r="G81" s="47">
        <v>0</v>
      </c>
      <c r="H81" s="40">
        <f t="shared" si="14"/>
        <v>4.2641999999999999E-2</v>
      </c>
      <c r="I81" s="43">
        <f t="shared" si="15"/>
        <v>0</v>
      </c>
      <c r="J81" s="43">
        <f t="shared" si="16"/>
        <v>0</v>
      </c>
      <c r="K81" s="43">
        <f t="shared" si="17"/>
        <v>0</v>
      </c>
      <c r="L81" s="43">
        <f t="shared" si="18"/>
        <v>100</v>
      </c>
      <c r="M81" s="47">
        <v>1.99831E-2</v>
      </c>
      <c r="N81" s="47">
        <v>2.2645200000000001E-2</v>
      </c>
      <c r="O81" s="40">
        <f t="shared" si="19"/>
        <v>4.2628300000000001E-2</v>
      </c>
      <c r="P81" s="47">
        <v>1.3744700000000001E-5</v>
      </c>
      <c r="Q81" s="40">
        <f t="shared" si="20"/>
        <v>4.2642044699999999E-2</v>
      </c>
      <c r="R81" s="43">
        <f t="shared" si="21"/>
        <v>46.862482997983214</v>
      </c>
      <c r="S81" s="43">
        <f t="shared" si="22"/>
        <v>53.105389053046295</v>
      </c>
      <c r="T81" s="43">
        <f t="shared" si="23"/>
        <v>99.967872051029502</v>
      </c>
      <c r="U81" s="43">
        <f t="shared" si="24"/>
        <v>3.2232775198161437E-2</v>
      </c>
      <c r="V81" s="43">
        <f t="shared" si="25"/>
        <v>100.00010482622766</v>
      </c>
      <c r="W81" s="41"/>
      <c r="X81" s="31">
        <f t="shared" si="26"/>
        <v>100</v>
      </c>
      <c r="Y81" s="31">
        <f t="shared" si="27"/>
        <v>100.00010482622767</v>
      </c>
    </row>
    <row r="82" spans="1:25" ht="15" x14ac:dyDescent="0.25">
      <c r="A82" s="18" t="s">
        <v>213</v>
      </c>
      <c r="B82" s="18" t="s">
        <v>214</v>
      </c>
      <c r="C82" s="18" t="s">
        <v>36</v>
      </c>
      <c r="D82" s="47">
        <v>2.7474799999999999</v>
      </c>
      <c r="E82" s="47">
        <v>3.10423130996E-2</v>
      </c>
      <c r="F82" s="47">
        <v>0</v>
      </c>
      <c r="G82" s="47">
        <v>0</v>
      </c>
      <c r="H82" s="40">
        <f t="shared" si="14"/>
        <v>2.7164376869004001</v>
      </c>
      <c r="I82" s="43">
        <f t="shared" si="15"/>
        <v>1.1298467359034461</v>
      </c>
      <c r="J82" s="43">
        <f t="shared" si="16"/>
        <v>0</v>
      </c>
      <c r="K82" s="43">
        <f t="shared" si="17"/>
        <v>0</v>
      </c>
      <c r="L82" s="43">
        <f t="shared" si="18"/>
        <v>98.870153264096558</v>
      </c>
      <c r="M82" s="47">
        <v>7.5529600000000002E-2</v>
      </c>
      <c r="N82" s="47">
        <v>4.1042200000000001E-2</v>
      </c>
      <c r="O82" s="40">
        <f t="shared" si="19"/>
        <v>0.1165718</v>
      </c>
      <c r="P82" s="47">
        <v>0.118019</v>
      </c>
      <c r="Q82" s="40">
        <f t="shared" si="20"/>
        <v>0.23459079999999999</v>
      </c>
      <c r="R82" s="43">
        <f t="shared" si="21"/>
        <v>2.7490500385808088</v>
      </c>
      <c r="S82" s="43">
        <f t="shared" si="22"/>
        <v>1.4938125118290215</v>
      </c>
      <c r="T82" s="43">
        <f t="shared" si="23"/>
        <v>4.2428625504098303</v>
      </c>
      <c r="U82" s="43">
        <f t="shared" si="24"/>
        <v>4.2955362732394775</v>
      </c>
      <c r="V82" s="43">
        <f t="shared" si="25"/>
        <v>8.538398823649306</v>
      </c>
      <c r="W82" s="41"/>
      <c r="X82" s="31">
        <f t="shared" si="26"/>
        <v>100</v>
      </c>
      <c r="Y82" s="31">
        <f t="shared" si="27"/>
        <v>8.5383988236493078</v>
      </c>
    </row>
    <row r="83" spans="1:25" ht="15" x14ac:dyDescent="0.25">
      <c r="A83" s="18" t="s">
        <v>215</v>
      </c>
      <c r="B83" s="18" t="s">
        <v>216</v>
      </c>
      <c r="C83" s="18" t="s">
        <v>36</v>
      </c>
      <c r="D83" s="47">
        <v>0.63546199999999997</v>
      </c>
      <c r="E83" s="47">
        <v>0</v>
      </c>
      <c r="F83" s="47">
        <v>0</v>
      </c>
      <c r="G83" s="47">
        <v>2.15295222221E-3</v>
      </c>
      <c r="H83" s="40">
        <f t="shared" si="14"/>
        <v>0.63330904777778996</v>
      </c>
      <c r="I83" s="43">
        <f t="shared" si="15"/>
        <v>0</v>
      </c>
      <c r="J83" s="43">
        <f t="shared" si="16"/>
        <v>0</v>
      </c>
      <c r="K83" s="43">
        <f t="shared" si="17"/>
        <v>0.33880109624336313</v>
      </c>
      <c r="L83" s="43">
        <f t="shared" si="18"/>
        <v>99.661198903756627</v>
      </c>
      <c r="M83" s="47">
        <v>0</v>
      </c>
      <c r="N83" s="47">
        <v>0</v>
      </c>
      <c r="O83" s="40">
        <f t="shared" si="19"/>
        <v>0</v>
      </c>
      <c r="P83" s="47">
        <v>2.3662200000000001E-2</v>
      </c>
      <c r="Q83" s="40">
        <f t="shared" si="20"/>
        <v>2.3662200000000001E-2</v>
      </c>
      <c r="R83" s="43">
        <f t="shared" si="21"/>
        <v>0</v>
      </c>
      <c r="S83" s="43">
        <f t="shared" si="22"/>
        <v>0</v>
      </c>
      <c r="T83" s="43">
        <f t="shared" si="23"/>
        <v>0</v>
      </c>
      <c r="U83" s="43">
        <f t="shared" si="24"/>
        <v>3.723621554081912</v>
      </c>
      <c r="V83" s="43">
        <f t="shared" si="25"/>
        <v>3.723621554081912</v>
      </c>
      <c r="W83" s="41"/>
      <c r="X83" s="31">
        <f t="shared" si="26"/>
        <v>99.999999999999986</v>
      </c>
      <c r="Y83" s="31">
        <f t="shared" si="27"/>
        <v>3.723621554081912</v>
      </c>
    </row>
    <row r="84" spans="1:25" ht="15" x14ac:dyDescent="0.25">
      <c r="A84" s="18" t="s">
        <v>217</v>
      </c>
      <c r="B84" s="18" t="s">
        <v>218</v>
      </c>
      <c r="C84" s="18" t="s">
        <v>36</v>
      </c>
      <c r="D84" s="47">
        <v>0.83237399999999995</v>
      </c>
      <c r="E84" s="47">
        <v>1.3531635864900001E-2</v>
      </c>
      <c r="F84" s="47">
        <v>1.4998417500000001E-3</v>
      </c>
      <c r="G84" s="47">
        <v>0.13850740606100001</v>
      </c>
      <c r="H84" s="40">
        <f t="shared" si="14"/>
        <v>0.67883511632409999</v>
      </c>
      <c r="I84" s="43">
        <f t="shared" si="15"/>
        <v>1.6256677725277342</v>
      </c>
      <c r="J84" s="43">
        <f t="shared" si="16"/>
        <v>0.18018844293550737</v>
      </c>
      <c r="K84" s="43">
        <f t="shared" si="17"/>
        <v>16.640044746832555</v>
      </c>
      <c r="L84" s="43">
        <f t="shared" si="18"/>
        <v>81.554099037704205</v>
      </c>
      <c r="M84" s="47">
        <v>1.60707E-2</v>
      </c>
      <c r="N84" s="47">
        <v>1.5353E-2</v>
      </c>
      <c r="O84" s="40">
        <f t="shared" si="19"/>
        <v>3.1423699999999999E-2</v>
      </c>
      <c r="P84" s="47">
        <v>0.461557</v>
      </c>
      <c r="Q84" s="40">
        <f t="shared" si="20"/>
        <v>0.49298069999999999</v>
      </c>
      <c r="R84" s="43">
        <f t="shared" si="21"/>
        <v>1.930706629471848</v>
      </c>
      <c r="S84" s="43">
        <f t="shared" si="22"/>
        <v>1.844483369254686</v>
      </c>
      <c r="T84" s="43">
        <f t="shared" si="23"/>
        <v>3.7751899987265336</v>
      </c>
      <c r="U84" s="43">
        <f t="shared" si="24"/>
        <v>55.450674816849158</v>
      </c>
      <c r="V84" s="43">
        <f t="shared" si="25"/>
        <v>59.22586481557569</v>
      </c>
      <c r="W84" s="41"/>
      <c r="X84" s="31">
        <f t="shared" si="26"/>
        <v>100</v>
      </c>
      <c r="Y84" s="31">
        <f t="shared" si="27"/>
        <v>59.22586481557569</v>
      </c>
    </row>
    <row r="85" spans="1:25" ht="15" x14ac:dyDescent="0.25">
      <c r="A85" s="18" t="s">
        <v>219</v>
      </c>
      <c r="B85" s="18" t="s">
        <v>220</v>
      </c>
      <c r="C85" s="18" t="s">
        <v>36</v>
      </c>
      <c r="D85" s="47">
        <v>1.5920300000000001</v>
      </c>
      <c r="E85" s="47">
        <v>0</v>
      </c>
      <c r="F85" s="47">
        <v>0</v>
      </c>
      <c r="G85" s="47">
        <v>0</v>
      </c>
      <c r="H85" s="40">
        <f t="shared" si="14"/>
        <v>1.5920300000000001</v>
      </c>
      <c r="I85" s="43">
        <f t="shared" si="15"/>
        <v>0</v>
      </c>
      <c r="J85" s="43">
        <f t="shared" si="16"/>
        <v>0</v>
      </c>
      <c r="K85" s="43">
        <f t="shared" si="17"/>
        <v>0</v>
      </c>
      <c r="L85" s="43">
        <f t="shared" si="18"/>
        <v>100</v>
      </c>
      <c r="M85" s="47">
        <v>0</v>
      </c>
      <c r="N85" s="47">
        <v>0</v>
      </c>
      <c r="O85" s="40">
        <f t="shared" si="19"/>
        <v>0</v>
      </c>
      <c r="P85" s="47">
        <v>0</v>
      </c>
      <c r="Q85" s="40">
        <f t="shared" si="20"/>
        <v>0</v>
      </c>
      <c r="R85" s="43">
        <f t="shared" si="21"/>
        <v>0</v>
      </c>
      <c r="S85" s="43">
        <f t="shared" si="22"/>
        <v>0</v>
      </c>
      <c r="T85" s="43">
        <f t="shared" si="23"/>
        <v>0</v>
      </c>
      <c r="U85" s="43">
        <f t="shared" si="24"/>
        <v>0</v>
      </c>
      <c r="V85" s="43">
        <f t="shared" si="25"/>
        <v>0</v>
      </c>
      <c r="W85" s="41"/>
      <c r="X85" s="31">
        <f t="shared" si="26"/>
        <v>100</v>
      </c>
      <c r="Y85" s="31">
        <f t="shared" si="27"/>
        <v>0</v>
      </c>
    </row>
    <row r="86" spans="1:25" ht="15" x14ac:dyDescent="0.25">
      <c r="A86" s="18" t="s">
        <v>221</v>
      </c>
      <c r="B86" s="18" t="s">
        <v>222</v>
      </c>
      <c r="C86" s="18" t="s">
        <v>36</v>
      </c>
      <c r="D86" s="47">
        <v>6.4823199999999997E-2</v>
      </c>
      <c r="E86" s="47">
        <v>0</v>
      </c>
      <c r="F86" s="47">
        <v>0</v>
      </c>
      <c r="G86" s="47">
        <v>0</v>
      </c>
      <c r="H86" s="40">
        <f t="shared" si="14"/>
        <v>6.4823199999999997E-2</v>
      </c>
      <c r="I86" s="43">
        <f t="shared" si="15"/>
        <v>0</v>
      </c>
      <c r="J86" s="43">
        <f t="shared" si="16"/>
        <v>0</v>
      </c>
      <c r="K86" s="43">
        <f t="shared" si="17"/>
        <v>0</v>
      </c>
      <c r="L86" s="43">
        <f t="shared" si="18"/>
        <v>100</v>
      </c>
      <c r="M86" s="47">
        <v>0</v>
      </c>
      <c r="N86" s="47">
        <v>0</v>
      </c>
      <c r="O86" s="40">
        <f t="shared" si="19"/>
        <v>0</v>
      </c>
      <c r="P86" s="47">
        <v>0</v>
      </c>
      <c r="Q86" s="40">
        <f t="shared" si="20"/>
        <v>0</v>
      </c>
      <c r="R86" s="43">
        <f t="shared" si="21"/>
        <v>0</v>
      </c>
      <c r="S86" s="43">
        <f t="shared" si="22"/>
        <v>0</v>
      </c>
      <c r="T86" s="43">
        <f t="shared" si="23"/>
        <v>0</v>
      </c>
      <c r="U86" s="43">
        <f t="shared" si="24"/>
        <v>0</v>
      </c>
      <c r="V86" s="43">
        <f t="shared" si="25"/>
        <v>0</v>
      </c>
      <c r="W86" s="41"/>
      <c r="X86" s="31">
        <f t="shared" si="26"/>
        <v>100</v>
      </c>
      <c r="Y86" s="31">
        <f t="shared" si="27"/>
        <v>0</v>
      </c>
    </row>
    <row r="87" spans="1:25" ht="15" x14ac:dyDescent="0.25">
      <c r="A87" s="18" t="s">
        <v>223</v>
      </c>
      <c r="B87" s="18" t="s">
        <v>224</v>
      </c>
      <c r="C87" s="18" t="s">
        <v>698</v>
      </c>
      <c r="D87" s="47">
        <v>1.5513399999999999</v>
      </c>
      <c r="E87" s="47">
        <v>0</v>
      </c>
      <c r="F87" s="47">
        <v>0</v>
      </c>
      <c r="G87" s="47">
        <v>0</v>
      </c>
      <c r="H87" s="40">
        <f t="shared" si="14"/>
        <v>1.5513399999999999</v>
      </c>
      <c r="I87" s="43">
        <f t="shared" si="15"/>
        <v>0</v>
      </c>
      <c r="J87" s="43">
        <f t="shared" si="16"/>
        <v>0</v>
      </c>
      <c r="K87" s="43">
        <f t="shared" si="17"/>
        <v>0</v>
      </c>
      <c r="L87" s="43">
        <f t="shared" si="18"/>
        <v>100</v>
      </c>
      <c r="M87" s="47">
        <v>1.2893E-2</v>
      </c>
      <c r="N87" s="47">
        <v>1.6957999999999999E-3</v>
      </c>
      <c r="O87" s="40">
        <f t="shared" si="19"/>
        <v>1.4588799999999999E-2</v>
      </c>
      <c r="P87" s="47">
        <v>1.17401E-2</v>
      </c>
      <c r="Q87" s="40">
        <f t="shared" si="20"/>
        <v>2.6328899999999999E-2</v>
      </c>
      <c r="R87" s="43">
        <f t="shared" si="21"/>
        <v>0.83108796266453522</v>
      </c>
      <c r="S87" s="43">
        <f t="shared" si="22"/>
        <v>0.10931194966931815</v>
      </c>
      <c r="T87" s="43">
        <f t="shared" si="23"/>
        <v>0.94039991233385334</v>
      </c>
      <c r="U87" s="43">
        <f t="shared" si="24"/>
        <v>0.75677156522748079</v>
      </c>
      <c r="V87" s="43">
        <f t="shared" si="25"/>
        <v>1.697171477561334</v>
      </c>
      <c r="W87" s="41"/>
      <c r="X87" s="31">
        <f t="shared" si="26"/>
        <v>100</v>
      </c>
      <c r="Y87" s="31">
        <f t="shared" si="27"/>
        <v>1.697171477561334</v>
      </c>
    </row>
    <row r="88" spans="1:25" ht="15" x14ac:dyDescent="0.25">
      <c r="A88" s="18" t="s">
        <v>225</v>
      </c>
      <c r="B88" s="18" t="s">
        <v>226</v>
      </c>
      <c r="C88" s="18" t="s">
        <v>36</v>
      </c>
      <c r="D88" s="47">
        <v>0.52944999999999998</v>
      </c>
      <c r="E88" s="47">
        <v>0</v>
      </c>
      <c r="F88" s="47">
        <v>0</v>
      </c>
      <c r="G88" s="47">
        <v>1.94644055817E-4</v>
      </c>
      <c r="H88" s="40">
        <f t="shared" si="14"/>
        <v>0.52925535594418294</v>
      </c>
      <c r="I88" s="43">
        <f t="shared" si="15"/>
        <v>0</v>
      </c>
      <c r="J88" s="43">
        <f t="shared" si="16"/>
        <v>0</v>
      </c>
      <c r="K88" s="43">
        <f t="shared" si="17"/>
        <v>3.6763444294456514E-2</v>
      </c>
      <c r="L88" s="43">
        <f t="shared" si="18"/>
        <v>99.963236555705535</v>
      </c>
      <c r="M88" s="47">
        <v>0</v>
      </c>
      <c r="N88" s="47">
        <v>0</v>
      </c>
      <c r="O88" s="40">
        <f t="shared" si="19"/>
        <v>0</v>
      </c>
      <c r="P88" s="47">
        <v>4.2101200000000003E-5</v>
      </c>
      <c r="Q88" s="40">
        <f t="shared" si="20"/>
        <v>4.2101200000000003E-5</v>
      </c>
      <c r="R88" s="43">
        <f t="shared" si="21"/>
        <v>0</v>
      </c>
      <c r="S88" s="43">
        <f t="shared" si="22"/>
        <v>0</v>
      </c>
      <c r="T88" s="43">
        <f t="shared" si="23"/>
        <v>0</v>
      </c>
      <c r="U88" s="43">
        <f t="shared" si="24"/>
        <v>7.9518745868353957E-3</v>
      </c>
      <c r="V88" s="43">
        <f t="shared" si="25"/>
        <v>7.9518745868353957E-3</v>
      </c>
      <c r="W88" s="41"/>
      <c r="X88" s="31">
        <f t="shared" si="26"/>
        <v>99.999999999999986</v>
      </c>
      <c r="Y88" s="31">
        <f t="shared" si="27"/>
        <v>7.9518745868353957E-3</v>
      </c>
    </row>
    <row r="89" spans="1:25" ht="15" x14ac:dyDescent="0.25">
      <c r="A89" s="18" t="s">
        <v>227</v>
      </c>
      <c r="B89" s="18" t="s">
        <v>228</v>
      </c>
      <c r="C89" s="18" t="s">
        <v>36</v>
      </c>
      <c r="D89" s="47">
        <v>0.48338599999999998</v>
      </c>
      <c r="E89" s="47">
        <v>0</v>
      </c>
      <c r="F89" s="47">
        <v>0</v>
      </c>
      <c r="G89" s="47">
        <v>0</v>
      </c>
      <c r="H89" s="40">
        <f t="shared" si="14"/>
        <v>0.48338599999999998</v>
      </c>
      <c r="I89" s="43">
        <f t="shared" si="15"/>
        <v>0</v>
      </c>
      <c r="J89" s="43">
        <f t="shared" si="16"/>
        <v>0</v>
      </c>
      <c r="K89" s="43">
        <f t="shared" si="17"/>
        <v>0</v>
      </c>
      <c r="L89" s="43">
        <f t="shared" si="18"/>
        <v>100</v>
      </c>
      <c r="M89" s="47">
        <v>3.2556000000000002E-4</v>
      </c>
      <c r="N89" s="47">
        <v>3.4595099999999998E-3</v>
      </c>
      <c r="O89" s="40">
        <f t="shared" si="19"/>
        <v>3.7850699999999998E-3</v>
      </c>
      <c r="P89" s="47">
        <v>3.7506600000000001E-2</v>
      </c>
      <c r="Q89" s="40">
        <f t="shared" si="20"/>
        <v>4.1291670000000003E-2</v>
      </c>
      <c r="R89" s="43">
        <f t="shared" si="21"/>
        <v>6.7349902562341482E-2</v>
      </c>
      <c r="S89" s="43">
        <f t="shared" si="22"/>
        <v>0.71568270491905017</v>
      </c>
      <c r="T89" s="43">
        <f t="shared" si="23"/>
        <v>0.78303260748139158</v>
      </c>
      <c r="U89" s="43">
        <f t="shared" si="24"/>
        <v>7.7591407281137643</v>
      </c>
      <c r="V89" s="43">
        <f t="shared" si="25"/>
        <v>8.542173335595157</v>
      </c>
      <c r="W89" s="41"/>
      <c r="X89" s="31">
        <f t="shared" si="26"/>
        <v>100</v>
      </c>
      <c r="Y89" s="31">
        <f t="shared" si="27"/>
        <v>8.5421733355951552</v>
      </c>
    </row>
    <row r="90" spans="1:25" ht="15" x14ac:dyDescent="0.25">
      <c r="A90" s="18" t="s">
        <v>229</v>
      </c>
      <c r="B90" s="18" t="s">
        <v>230</v>
      </c>
      <c r="C90" s="18" t="s">
        <v>36</v>
      </c>
      <c r="D90" s="47">
        <v>0.229073</v>
      </c>
      <c r="E90" s="47">
        <v>0</v>
      </c>
      <c r="F90" s="47">
        <v>0</v>
      </c>
      <c r="G90" s="47">
        <v>0</v>
      </c>
      <c r="H90" s="40">
        <f t="shared" si="14"/>
        <v>0.229073</v>
      </c>
      <c r="I90" s="43">
        <f t="shared" si="15"/>
        <v>0</v>
      </c>
      <c r="J90" s="43">
        <f t="shared" si="16"/>
        <v>0</v>
      </c>
      <c r="K90" s="43">
        <f t="shared" si="17"/>
        <v>0</v>
      </c>
      <c r="L90" s="43">
        <f t="shared" si="18"/>
        <v>100</v>
      </c>
      <c r="M90" s="47">
        <v>0</v>
      </c>
      <c r="N90" s="47">
        <v>0</v>
      </c>
      <c r="O90" s="40">
        <f t="shared" si="19"/>
        <v>0</v>
      </c>
      <c r="P90" s="47">
        <v>2.2170900000000001E-3</v>
      </c>
      <c r="Q90" s="40">
        <f t="shared" si="20"/>
        <v>2.2170900000000001E-3</v>
      </c>
      <c r="R90" s="43">
        <f t="shared" si="21"/>
        <v>0</v>
      </c>
      <c r="S90" s="43">
        <f t="shared" si="22"/>
        <v>0</v>
      </c>
      <c r="T90" s="43">
        <f t="shared" si="23"/>
        <v>0</v>
      </c>
      <c r="U90" s="43">
        <f t="shared" si="24"/>
        <v>0.96785304247990822</v>
      </c>
      <c r="V90" s="43">
        <f t="shared" si="25"/>
        <v>0.96785304247990822</v>
      </c>
      <c r="W90" s="41"/>
      <c r="X90" s="31">
        <f t="shared" si="26"/>
        <v>100</v>
      </c>
      <c r="Y90" s="31">
        <f t="shared" si="27"/>
        <v>0.96785304247990822</v>
      </c>
    </row>
    <row r="91" spans="1:25" ht="15" x14ac:dyDescent="0.25">
      <c r="A91" s="18" t="s">
        <v>231</v>
      </c>
      <c r="B91" s="18" t="s">
        <v>232</v>
      </c>
      <c r="C91" s="18" t="s">
        <v>36</v>
      </c>
      <c r="D91" s="47">
        <v>0.11573899999999999</v>
      </c>
      <c r="E91" s="47">
        <v>0</v>
      </c>
      <c r="F91" s="47">
        <v>0</v>
      </c>
      <c r="G91" s="47">
        <v>0</v>
      </c>
      <c r="H91" s="40">
        <f t="shared" si="14"/>
        <v>0.11573899999999999</v>
      </c>
      <c r="I91" s="43">
        <f t="shared" si="15"/>
        <v>0</v>
      </c>
      <c r="J91" s="43">
        <f t="shared" si="16"/>
        <v>0</v>
      </c>
      <c r="K91" s="43">
        <f t="shared" si="17"/>
        <v>0</v>
      </c>
      <c r="L91" s="43">
        <f t="shared" si="18"/>
        <v>100</v>
      </c>
      <c r="M91" s="47">
        <v>0</v>
      </c>
      <c r="N91" s="47">
        <v>0</v>
      </c>
      <c r="O91" s="40">
        <f t="shared" si="19"/>
        <v>0</v>
      </c>
      <c r="P91" s="47">
        <v>1.8342899999999999E-2</v>
      </c>
      <c r="Q91" s="40">
        <f t="shared" si="20"/>
        <v>1.8342899999999999E-2</v>
      </c>
      <c r="R91" s="43">
        <f t="shared" si="21"/>
        <v>0</v>
      </c>
      <c r="S91" s="43">
        <f t="shared" si="22"/>
        <v>0</v>
      </c>
      <c r="T91" s="43">
        <f t="shared" si="23"/>
        <v>0</v>
      </c>
      <c r="U91" s="43">
        <f t="shared" si="24"/>
        <v>15.84850396149958</v>
      </c>
      <c r="V91" s="43">
        <f t="shared" si="25"/>
        <v>15.84850396149958</v>
      </c>
      <c r="W91" s="41"/>
      <c r="X91" s="31">
        <f t="shared" si="26"/>
        <v>100</v>
      </c>
      <c r="Y91" s="31">
        <f t="shared" si="27"/>
        <v>15.84850396149958</v>
      </c>
    </row>
    <row r="92" spans="1:25" ht="15" x14ac:dyDescent="0.25">
      <c r="A92" s="18" t="s">
        <v>233</v>
      </c>
      <c r="B92" s="18" t="s">
        <v>234</v>
      </c>
      <c r="C92" s="18" t="s">
        <v>36</v>
      </c>
      <c r="D92" s="47">
        <v>0.22833300000000001</v>
      </c>
      <c r="E92" s="47">
        <v>3.3503525872900001E-3</v>
      </c>
      <c r="F92" s="47">
        <v>0.224904951257</v>
      </c>
      <c r="G92" s="47">
        <v>7.7368887956800003E-5</v>
      </c>
      <c r="H92" s="40">
        <f t="shared" si="14"/>
        <v>3.2726775321642078E-7</v>
      </c>
      <c r="I92" s="43">
        <f t="shared" si="15"/>
        <v>1.4673098445209409</v>
      </c>
      <c r="J92" s="43">
        <f t="shared" si="16"/>
        <v>98.498662592354151</v>
      </c>
      <c r="K92" s="43">
        <f t="shared" si="17"/>
        <v>3.3884233972662735E-2</v>
      </c>
      <c r="L92" s="43">
        <f t="shared" si="18"/>
        <v>1.4332915225412918E-4</v>
      </c>
      <c r="M92" s="47">
        <v>1.4164500000000001E-3</v>
      </c>
      <c r="N92" s="47">
        <v>4.5632299999999997E-3</v>
      </c>
      <c r="O92" s="40">
        <f t="shared" si="19"/>
        <v>5.9796799999999994E-3</v>
      </c>
      <c r="P92" s="47">
        <v>0.222353</v>
      </c>
      <c r="Q92" s="40">
        <f t="shared" si="20"/>
        <v>0.22833267999999998</v>
      </c>
      <c r="R92" s="43">
        <f t="shared" si="21"/>
        <v>0.62034397130506769</v>
      </c>
      <c r="S92" s="43">
        <f t="shared" si="22"/>
        <v>1.998497808025997</v>
      </c>
      <c r="T92" s="43">
        <f t="shared" si="23"/>
        <v>2.6188417793310643</v>
      </c>
      <c r="U92" s="43">
        <f t="shared" si="24"/>
        <v>97.381018074478931</v>
      </c>
      <c r="V92" s="43">
        <f t="shared" si="25"/>
        <v>99.999859853809994</v>
      </c>
      <c r="W92" s="41"/>
      <c r="X92" s="31">
        <f t="shared" si="26"/>
        <v>100</v>
      </c>
      <c r="Y92" s="31">
        <f t="shared" si="27"/>
        <v>99.999859853809994</v>
      </c>
    </row>
    <row r="93" spans="1:25" ht="15" x14ac:dyDescent="0.25">
      <c r="A93" s="18" t="s">
        <v>235</v>
      </c>
      <c r="B93" s="18" t="s">
        <v>236</v>
      </c>
      <c r="C93" s="18" t="s">
        <v>36</v>
      </c>
      <c r="D93" s="47">
        <v>2.6432600000000002</v>
      </c>
      <c r="E93" s="47">
        <v>2.5355205107400001E-2</v>
      </c>
      <c r="F93" s="47">
        <v>7.3358545538599995E-2</v>
      </c>
      <c r="G93" s="47">
        <v>1.5617524458299999E-2</v>
      </c>
      <c r="H93" s="40">
        <f t="shared" si="14"/>
        <v>2.5289287248957</v>
      </c>
      <c r="I93" s="43">
        <f t="shared" si="15"/>
        <v>0.95923991992463842</v>
      </c>
      <c r="J93" s="43">
        <f t="shared" si="16"/>
        <v>2.775305703510059</v>
      </c>
      <c r="K93" s="43">
        <f t="shared" si="17"/>
        <v>0.59084329420110016</v>
      </c>
      <c r="L93" s="43">
        <f t="shared" si="18"/>
        <v>95.674611082364194</v>
      </c>
      <c r="M93" s="47">
        <v>6.8468000000000001E-2</v>
      </c>
      <c r="N93" s="47">
        <v>2.6528400000000001E-2</v>
      </c>
      <c r="O93" s="40">
        <f t="shared" si="19"/>
        <v>9.4996400000000009E-2</v>
      </c>
      <c r="P93" s="47">
        <v>6.5246799999999994E-2</v>
      </c>
      <c r="Q93" s="40">
        <f t="shared" si="20"/>
        <v>0.1602432</v>
      </c>
      <c r="R93" s="43">
        <f t="shared" si="21"/>
        <v>2.5902862374492104</v>
      </c>
      <c r="S93" s="43">
        <f t="shared" si="22"/>
        <v>1.0036243124021094</v>
      </c>
      <c r="T93" s="43">
        <f t="shared" si="23"/>
        <v>3.5939105498513202</v>
      </c>
      <c r="U93" s="43">
        <f t="shared" si="24"/>
        <v>2.4684215703336028</v>
      </c>
      <c r="V93" s="43">
        <f t="shared" si="25"/>
        <v>6.062332120184923</v>
      </c>
      <c r="W93" s="41"/>
      <c r="X93" s="31">
        <f t="shared" si="26"/>
        <v>99.999999999999986</v>
      </c>
      <c r="Y93" s="31">
        <f t="shared" si="27"/>
        <v>6.062332120184923</v>
      </c>
    </row>
    <row r="94" spans="1:25" ht="15" x14ac:dyDescent="0.25">
      <c r="A94" s="18" t="s">
        <v>237</v>
      </c>
      <c r="B94" s="18" t="s">
        <v>238</v>
      </c>
      <c r="C94" s="18" t="s">
        <v>36</v>
      </c>
      <c r="D94" s="47">
        <v>4.2485500000000002E-2</v>
      </c>
      <c r="E94" s="47">
        <v>0</v>
      </c>
      <c r="F94" s="47">
        <v>0</v>
      </c>
      <c r="G94" s="47">
        <v>0</v>
      </c>
      <c r="H94" s="40">
        <f t="shared" si="14"/>
        <v>4.2485500000000002E-2</v>
      </c>
      <c r="I94" s="43">
        <f t="shared" si="15"/>
        <v>0</v>
      </c>
      <c r="J94" s="43">
        <f t="shared" si="16"/>
        <v>0</v>
      </c>
      <c r="K94" s="43">
        <f t="shared" si="17"/>
        <v>0</v>
      </c>
      <c r="L94" s="43">
        <f t="shared" si="18"/>
        <v>100</v>
      </c>
      <c r="M94" s="47">
        <v>0</v>
      </c>
      <c r="N94" s="47">
        <v>0</v>
      </c>
      <c r="O94" s="40">
        <f t="shared" si="19"/>
        <v>0</v>
      </c>
      <c r="P94" s="47">
        <v>0</v>
      </c>
      <c r="Q94" s="40">
        <f t="shared" si="20"/>
        <v>0</v>
      </c>
      <c r="R94" s="43">
        <f t="shared" si="21"/>
        <v>0</v>
      </c>
      <c r="S94" s="43">
        <f t="shared" si="22"/>
        <v>0</v>
      </c>
      <c r="T94" s="43">
        <f t="shared" si="23"/>
        <v>0</v>
      </c>
      <c r="U94" s="43">
        <f t="shared" si="24"/>
        <v>0</v>
      </c>
      <c r="V94" s="43">
        <f t="shared" si="25"/>
        <v>0</v>
      </c>
      <c r="W94" s="41"/>
      <c r="X94" s="31">
        <f t="shared" si="26"/>
        <v>100</v>
      </c>
      <c r="Y94" s="31">
        <f t="shared" si="27"/>
        <v>0</v>
      </c>
    </row>
    <row r="95" spans="1:25" ht="15" x14ac:dyDescent="0.25">
      <c r="A95" s="18" t="s">
        <v>239</v>
      </c>
      <c r="B95" s="18" t="s">
        <v>240</v>
      </c>
      <c r="C95" s="18" t="s">
        <v>36</v>
      </c>
      <c r="D95" s="47">
        <v>0.26630799999999999</v>
      </c>
      <c r="E95" s="47">
        <v>0</v>
      </c>
      <c r="F95" s="47">
        <v>0</v>
      </c>
      <c r="G95" s="47">
        <v>0</v>
      </c>
      <c r="H95" s="40">
        <f t="shared" si="14"/>
        <v>0.26630799999999999</v>
      </c>
      <c r="I95" s="43">
        <f t="shared" si="15"/>
        <v>0</v>
      </c>
      <c r="J95" s="43">
        <f t="shared" si="16"/>
        <v>0</v>
      </c>
      <c r="K95" s="43">
        <f t="shared" si="17"/>
        <v>0</v>
      </c>
      <c r="L95" s="43">
        <f t="shared" si="18"/>
        <v>100</v>
      </c>
      <c r="M95" s="47">
        <v>0</v>
      </c>
      <c r="N95" s="47">
        <v>0</v>
      </c>
      <c r="O95" s="40">
        <f t="shared" si="19"/>
        <v>0</v>
      </c>
      <c r="P95" s="47">
        <v>2.9342299999999999E-3</v>
      </c>
      <c r="Q95" s="40">
        <f t="shared" si="20"/>
        <v>2.9342299999999999E-3</v>
      </c>
      <c r="R95" s="43">
        <f t="shared" si="21"/>
        <v>0</v>
      </c>
      <c r="S95" s="43">
        <f t="shared" si="22"/>
        <v>0</v>
      </c>
      <c r="T95" s="43">
        <f t="shared" si="23"/>
        <v>0</v>
      </c>
      <c r="U95" s="43">
        <f t="shared" si="24"/>
        <v>1.1018181954729109</v>
      </c>
      <c r="V95" s="43">
        <f t="shared" si="25"/>
        <v>1.1018181954729109</v>
      </c>
      <c r="W95" s="41"/>
      <c r="X95" s="31">
        <f t="shared" si="26"/>
        <v>100</v>
      </c>
      <c r="Y95" s="31">
        <f t="shared" si="27"/>
        <v>1.1018181954729109</v>
      </c>
    </row>
    <row r="96" spans="1:25" ht="15" x14ac:dyDescent="0.25">
      <c r="A96" s="18" t="s">
        <v>241</v>
      </c>
      <c r="B96" s="18" t="s">
        <v>242</v>
      </c>
      <c r="C96" s="18" t="s">
        <v>36</v>
      </c>
      <c r="D96" s="47">
        <v>0.13200700000000001</v>
      </c>
      <c r="E96" s="47">
        <v>0</v>
      </c>
      <c r="F96" s="47">
        <v>0</v>
      </c>
      <c r="G96" s="47">
        <v>0</v>
      </c>
      <c r="H96" s="40">
        <f t="shared" si="14"/>
        <v>0.13200700000000001</v>
      </c>
      <c r="I96" s="43">
        <f t="shared" si="15"/>
        <v>0</v>
      </c>
      <c r="J96" s="43">
        <f t="shared" si="16"/>
        <v>0</v>
      </c>
      <c r="K96" s="43">
        <f t="shared" si="17"/>
        <v>0</v>
      </c>
      <c r="L96" s="43">
        <f t="shared" si="18"/>
        <v>100</v>
      </c>
      <c r="M96" s="47">
        <v>0</v>
      </c>
      <c r="N96" s="47">
        <v>0</v>
      </c>
      <c r="O96" s="40">
        <f t="shared" si="19"/>
        <v>0</v>
      </c>
      <c r="P96" s="47">
        <v>1.7235E-3</v>
      </c>
      <c r="Q96" s="40">
        <f t="shared" si="20"/>
        <v>1.7235E-3</v>
      </c>
      <c r="R96" s="43">
        <f t="shared" si="21"/>
        <v>0</v>
      </c>
      <c r="S96" s="43">
        <f t="shared" si="22"/>
        <v>0</v>
      </c>
      <c r="T96" s="43">
        <f t="shared" si="23"/>
        <v>0</v>
      </c>
      <c r="U96" s="43">
        <f t="shared" si="24"/>
        <v>1.3056125811509995</v>
      </c>
      <c r="V96" s="43">
        <f t="shared" si="25"/>
        <v>1.3056125811509995</v>
      </c>
      <c r="W96" s="41"/>
      <c r="X96" s="31">
        <f t="shared" si="26"/>
        <v>100</v>
      </c>
      <c r="Y96" s="31">
        <f t="shared" si="27"/>
        <v>1.3056125811509995</v>
      </c>
    </row>
    <row r="97" spans="1:25" ht="15" x14ac:dyDescent="0.25">
      <c r="A97" s="18" t="s">
        <v>243</v>
      </c>
      <c r="B97" s="18" t="s">
        <v>244</v>
      </c>
      <c r="C97" s="18" t="s">
        <v>36</v>
      </c>
      <c r="D97" s="47">
        <v>0.20005500000000001</v>
      </c>
      <c r="E97" s="47">
        <v>0</v>
      </c>
      <c r="F97" s="47">
        <v>0</v>
      </c>
      <c r="G97" s="47">
        <v>0</v>
      </c>
      <c r="H97" s="40">
        <f t="shared" si="14"/>
        <v>0.20005500000000001</v>
      </c>
      <c r="I97" s="43">
        <f t="shared" si="15"/>
        <v>0</v>
      </c>
      <c r="J97" s="43">
        <f t="shared" si="16"/>
        <v>0</v>
      </c>
      <c r="K97" s="43">
        <f t="shared" si="17"/>
        <v>0</v>
      </c>
      <c r="L97" s="43">
        <f t="shared" si="18"/>
        <v>100</v>
      </c>
      <c r="M97" s="47">
        <v>0</v>
      </c>
      <c r="N97" s="47">
        <v>0</v>
      </c>
      <c r="O97" s="40">
        <f t="shared" si="19"/>
        <v>0</v>
      </c>
      <c r="P97" s="47">
        <v>0</v>
      </c>
      <c r="Q97" s="40">
        <f t="shared" si="20"/>
        <v>0</v>
      </c>
      <c r="R97" s="43">
        <f t="shared" si="21"/>
        <v>0</v>
      </c>
      <c r="S97" s="43">
        <f t="shared" si="22"/>
        <v>0</v>
      </c>
      <c r="T97" s="43">
        <f t="shared" si="23"/>
        <v>0</v>
      </c>
      <c r="U97" s="43">
        <f t="shared" si="24"/>
        <v>0</v>
      </c>
      <c r="V97" s="43">
        <f t="shared" si="25"/>
        <v>0</v>
      </c>
      <c r="W97" s="41"/>
      <c r="X97" s="31">
        <f t="shared" si="26"/>
        <v>100</v>
      </c>
      <c r="Y97" s="31">
        <f t="shared" si="27"/>
        <v>0</v>
      </c>
    </row>
    <row r="98" spans="1:25" ht="15" x14ac:dyDescent="0.25">
      <c r="A98" s="18" t="s">
        <v>245</v>
      </c>
      <c r="B98" s="18" t="s">
        <v>246</v>
      </c>
      <c r="C98" s="18" t="s">
        <v>36</v>
      </c>
      <c r="D98" s="47">
        <v>9.52543E-2</v>
      </c>
      <c r="E98" s="47">
        <v>0</v>
      </c>
      <c r="F98" s="47">
        <v>0</v>
      </c>
      <c r="G98" s="47">
        <v>0</v>
      </c>
      <c r="H98" s="40">
        <f t="shared" si="14"/>
        <v>9.52543E-2</v>
      </c>
      <c r="I98" s="43">
        <f t="shared" si="15"/>
        <v>0</v>
      </c>
      <c r="J98" s="43">
        <f t="shared" si="16"/>
        <v>0</v>
      </c>
      <c r="K98" s="43">
        <f t="shared" si="17"/>
        <v>0</v>
      </c>
      <c r="L98" s="43">
        <f t="shared" si="18"/>
        <v>100</v>
      </c>
      <c r="M98" s="47">
        <v>0</v>
      </c>
      <c r="N98" s="47">
        <v>0</v>
      </c>
      <c r="O98" s="40">
        <f t="shared" si="19"/>
        <v>0</v>
      </c>
      <c r="P98" s="47">
        <v>6.8881899999999998E-3</v>
      </c>
      <c r="Q98" s="40">
        <f t="shared" si="20"/>
        <v>6.8881899999999998E-3</v>
      </c>
      <c r="R98" s="43">
        <f t="shared" si="21"/>
        <v>0</v>
      </c>
      <c r="S98" s="43">
        <f t="shared" si="22"/>
        <v>0</v>
      </c>
      <c r="T98" s="43">
        <f t="shared" si="23"/>
        <v>0</v>
      </c>
      <c r="U98" s="43">
        <f t="shared" si="24"/>
        <v>7.2313690825506036</v>
      </c>
      <c r="V98" s="43">
        <f t="shared" si="25"/>
        <v>7.2313690825506036</v>
      </c>
      <c r="W98" s="41"/>
      <c r="X98" s="31">
        <f t="shared" si="26"/>
        <v>100</v>
      </c>
      <c r="Y98" s="31">
        <f t="shared" si="27"/>
        <v>7.2313690825506036</v>
      </c>
    </row>
    <row r="99" spans="1:25" ht="15" x14ac:dyDescent="0.25">
      <c r="A99" s="18" t="s">
        <v>247</v>
      </c>
      <c r="B99" s="18" t="s">
        <v>248</v>
      </c>
      <c r="C99" s="18" t="s">
        <v>47</v>
      </c>
      <c r="D99" s="47">
        <v>3.0472199999999998</v>
      </c>
      <c r="E99" s="47">
        <v>0</v>
      </c>
      <c r="F99" s="47">
        <v>0</v>
      </c>
      <c r="G99" s="47">
        <v>0</v>
      </c>
      <c r="H99" s="40">
        <f t="shared" si="14"/>
        <v>3.0472199999999998</v>
      </c>
      <c r="I99" s="43">
        <f t="shared" si="15"/>
        <v>0</v>
      </c>
      <c r="J99" s="43">
        <f t="shared" si="16"/>
        <v>0</v>
      </c>
      <c r="K99" s="43">
        <f t="shared" si="17"/>
        <v>0</v>
      </c>
      <c r="L99" s="43">
        <f t="shared" si="18"/>
        <v>100</v>
      </c>
      <c r="M99" s="47">
        <v>0.24082100000000001</v>
      </c>
      <c r="N99" s="47">
        <v>0.19875599999999999</v>
      </c>
      <c r="O99" s="40">
        <f t="shared" si="19"/>
        <v>0.439577</v>
      </c>
      <c r="P99" s="47">
        <v>0.66537500000000005</v>
      </c>
      <c r="Q99" s="40">
        <f t="shared" si="20"/>
        <v>1.1049519999999999</v>
      </c>
      <c r="R99" s="43">
        <f t="shared" si="21"/>
        <v>7.9029738581395499</v>
      </c>
      <c r="S99" s="43">
        <f t="shared" si="22"/>
        <v>6.5225352944651194</v>
      </c>
      <c r="T99" s="43">
        <f t="shared" si="23"/>
        <v>14.42550915260467</v>
      </c>
      <c r="U99" s="43">
        <f t="shared" si="24"/>
        <v>21.83547627017413</v>
      </c>
      <c r="V99" s="43">
        <f t="shared" si="25"/>
        <v>36.260985422778795</v>
      </c>
      <c r="W99" s="41"/>
      <c r="X99" s="31">
        <f t="shared" si="26"/>
        <v>100</v>
      </c>
      <c r="Y99" s="31">
        <f t="shared" si="27"/>
        <v>36.260985422778802</v>
      </c>
    </row>
    <row r="100" spans="1:25" ht="15" x14ac:dyDescent="0.25">
      <c r="A100" s="18" t="s">
        <v>249</v>
      </c>
      <c r="B100" s="18" t="s">
        <v>250</v>
      </c>
      <c r="C100" s="18" t="s">
        <v>36</v>
      </c>
      <c r="D100" s="47">
        <v>3.23933E-2</v>
      </c>
      <c r="E100" s="47">
        <v>0</v>
      </c>
      <c r="F100" s="47">
        <v>0</v>
      </c>
      <c r="G100" s="47">
        <v>0</v>
      </c>
      <c r="H100" s="40">
        <f t="shared" si="14"/>
        <v>3.23933E-2</v>
      </c>
      <c r="I100" s="43">
        <f t="shared" si="15"/>
        <v>0</v>
      </c>
      <c r="J100" s="43">
        <f t="shared" si="16"/>
        <v>0</v>
      </c>
      <c r="K100" s="43">
        <f t="shared" si="17"/>
        <v>0</v>
      </c>
      <c r="L100" s="43">
        <f t="shared" si="18"/>
        <v>100</v>
      </c>
      <c r="M100" s="47">
        <v>0</v>
      </c>
      <c r="N100" s="47">
        <v>0</v>
      </c>
      <c r="O100" s="40">
        <f t="shared" si="19"/>
        <v>0</v>
      </c>
      <c r="P100" s="47">
        <v>1.0280000000000001E-3</v>
      </c>
      <c r="Q100" s="40">
        <f t="shared" si="20"/>
        <v>1.0280000000000001E-3</v>
      </c>
      <c r="R100" s="43">
        <f t="shared" si="21"/>
        <v>0</v>
      </c>
      <c r="S100" s="43">
        <f t="shared" si="22"/>
        <v>0</v>
      </c>
      <c r="T100" s="43">
        <f t="shared" si="23"/>
        <v>0</v>
      </c>
      <c r="U100" s="43">
        <f t="shared" si="24"/>
        <v>3.1734957537515478</v>
      </c>
      <c r="V100" s="43">
        <f t="shared" si="25"/>
        <v>3.1734957537515478</v>
      </c>
      <c r="W100" s="41"/>
      <c r="X100" s="31">
        <f t="shared" si="26"/>
        <v>100</v>
      </c>
      <c r="Y100" s="31">
        <f t="shared" si="27"/>
        <v>3.1734957537515478</v>
      </c>
    </row>
    <row r="101" spans="1:25" ht="15" x14ac:dyDescent="0.25">
      <c r="A101" s="18" t="s">
        <v>251</v>
      </c>
      <c r="B101" s="18" t="s">
        <v>252</v>
      </c>
      <c r="C101" s="18" t="s">
        <v>36</v>
      </c>
      <c r="D101" s="47">
        <v>0.46567599999999998</v>
      </c>
      <c r="E101" s="47">
        <v>0</v>
      </c>
      <c r="F101" s="47">
        <v>0</v>
      </c>
      <c r="G101" s="47">
        <v>0</v>
      </c>
      <c r="H101" s="40">
        <f t="shared" si="14"/>
        <v>0.46567599999999998</v>
      </c>
      <c r="I101" s="43">
        <f t="shared" si="15"/>
        <v>0</v>
      </c>
      <c r="J101" s="43">
        <f t="shared" si="16"/>
        <v>0</v>
      </c>
      <c r="K101" s="43">
        <f t="shared" si="17"/>
        <v>0</v>
      </c>
      <c r="L101" s="43">
        <f t="shared" si="18"/>
        <v>100</v>
      </c>
      <c r="M101" s="47">
        <v>1.4468200000000001E-4</v>
      </c>
      <c r="N101" s="47">
        <v>9.0574299999999998E-4</v>
      </c>
      <c r="O101" s="40">
        <f t="shared" si="19"/>
        <v>1.050425E-3</v>
      </c>
      <c r="P101" s="47">
        <v>2.72777E-3</v>
      </c>
      <c r="Q101" s="40">
        <f t="shared" si="20"/>
        <v>3.7781949999999998E-3</v>
      </c>
      <c r="R101" s="43">
        <f t="shared" si="21"/>
        <v>3.1069241275049612E-2</v>
      </c>
      <c r="S101" s="43">
        <f t="shared" si="22"/>
        <v>0.19450068287822436</v>
      </c>
      <c r="T101" s="43">
        <f t="shared" si="23"/>
        <v>0.22556992415327395</v>
      </c>
      <c r="U101" s="43">
        <f t="shared" si="24"/>
        <v>0.5857656396292702</v>
      </c>
      <c r="V101" s="43">
        <f t="shared" si="25"/>
        <v>0.81133556378254412</v>
      </c>
      <c r="W101" s="41"/>
      <c r="X101" s="31">
        <f t="shared" si="26"/>
        <v>100</v>
      </c>
      <c r="Y101" s="31">
        <f t="shared" si="27"/>
        <v>0.81133556378254412</v>
      </c>
    </row>
    <row r="102" spans="1:25" ht="15" x14ac:dyDescent="0.25">
      <c r="A102" s="18" t="s">
        <v>253</v>
      </c>
      <c r="B102" s="18" t="s">
        <v>254</v>
      </c>
      <c r="C102" s="18" t="s">
        <v>36</v>
      </c>
      <c r="D102" s="47">
        <v>0.50312100000000004</v>
      </c>
      <c r="E102" s="47">
        <v>0</v>
      </c>
      <c r="F102" s="47">
        <v>0</v>
      </c>
      <c r="G102" s="47">
        <v>0</v>
      </c>
      <c r="H102" s="40">
        <f t="shared" si="14"/>
        <v>0.50312100000000004</v>
      </c>
      <c r="I102" s="43">
        <f t="shared" si="15"/>
        <v>0</v>
      </c>
      <c r="J102" s="43">
        <f t="shared" si="16"/>
        <v>0</v>
      </c>
      <c r="K102" s="43">
        <f t="shared" si="17"/>
        <v>0</v>
      </c>
      <c r="L102" s="43">
        <f t="shared" si="18"/>
        <v>100</v>
      </c>
      <c r="M102" s="47">
        <v>0</v>
      </c>
      <c r="N102" s="47">
        <v>0</v>
      </c>
      <c r="O102" s="40">
        <f t="shared" si="19"/>
        <v>0</v>
      </c>
      <c r="P102" s="47">
        <v>5.0927200000000002E-3</v>
      </c>
      <c r="Q102" s="40">
        <f t="shared" si="20"/>
        <v>5.0927200000000002E-3</v>
      </c>
      <c r="R102" s="43">
        <f t="shared" si="21"/>
        <v>0</v>
      </c>
      <c r="S102" s="43">
        <f t="shared" si="22"/>
        <v>0</v>
      </c>
      <c r="T102" s="43">
        <f t="shared" si="23"/>
        <v>0</v>
      </c>
      <c r="U102" s="43">
        <f t="shared" si="24"/>
        <v>1.0122256872601223</v>
      </c>
      <c r="V102" s="43">
        <f t="shared" si="25"/>
        <v>1.0122256872601223</v>
      </c>
      <c r="W102" s="41"/>
      <c r="X102" s="31">
        <f t="shared" si="26"/>
        <v>100</v>
      </c>
      <c r="Y102" s="31">
        <f t="shared" si="27"/>
        <v>1.0122256872601223</v>
      </c>
    </row>
    <row r="103" spans="1:25" ht="15" x14ac:dyDescent="0.25">
      <c r="A103" s="18" t="s">
        <v>255</v>
      </c>
      <c r="B103" s="18" t="s">
        <v>256</v>
      </c>
      <c r="C103" s="18" t="s">
        <v>36</v>
      </c>
      <c r="D103" s="47">
        <v>0.156828</v>
      </c>
      <c r="E103" s="47">
        <v>0</v>
      </c>
      <c r="F103" s="47">
        <v>0</v>
      </c>
      <c r="G103" s="47">
        <v>0</v>
      </c>
      <c r="H103" s="40">
        <f t="shared" si="14"/>
        <v>0.156828</v>
      </c>
      <c r="I103" s="43">
        <f t="shared" si="15"/>
        <v>0</v>
      </c>
      <c r="J103" s="43">
        <f t="shared" si="16"/>
        <v>0</v>
      </c>
      <c r="K103" s="43">
        <f t="shared" si="17"/>
        <v>0</v>
      </c>
      <c r="L103" s="43">
        <f t="shared" si="18"/>
        <v>100</v>
      </c>
      <c r="M103" s="47">
        <v>0</v>
      </c>
      <c r="N103" s="47">
        <v>0</v>
      </c>
      <c r="O103" s="40">
        <f t="shared" si="19"/>
        <v>0</v>
      </c>
      <c r="P103" s="47">
        <v>0</v>
      </c>
      <c r="Q103" s="40">
        <f t="shared" si="20"/>
        <v>0</v>
      </c>
      <c r="R103" s="43">
        <f t="shared" si="21"/>
        <v>0</v>
      </c>
      <c r="S103" s="43">
        <f t="shared" si="22"/>
        <v>0</v>
      </c>
      <c r="T103" s="43">
        <f t="shared" si="23"/>
        <v>0</v>
      </c>
      <c r="U103" s="43">
        <f t="shared" si="24"/>
        <v>0</v>
      </c>
      <c r="V103" s="43">
        <f t="shared" si="25"/>
        <v>0</v>
      </c>
      <c r="W103" s="41"/>
      <c r="X103" s="31">
        <f t="shared" si="26"/>
        <v>100</v>
      </c>
      <c r="Y103" s="31">
        <f t="shared" si="27"/>
        <v>0</v>
      </c>
    </row>
    <row r="104" spans="1:25" ht="15" x14ac:dyDescent="0.25">
      <c r="A104" s="18" t="s">
        <v>257</v>
      </c>
      <c r="B104" s="18" t="s">
        <v>258</v>
      </c>
      <c r="C104" s="18" t="s">
        <v>36</v>
      </c>
      <c r="D104" s="47">
        <v>0.28041700000000003</v>
      </c>
      <c r="E104" s="47">
        <v>0</v>
      </c>
      <c r="F104" s="47">
        <v>0</v>
      </c>
      <c r="G104" s="47">
        <v>0</v>
      </c>
      <c r="H104" s="40">
        <f t="shared" si="14"/>
        <v>0.28041700000000003</v>
      </c>
      <c r="I104" s="43">
        <f t="shared" si="15"/>
        <v>0</v>
      </c>
      <c r="J104" s="43">
        <f t="shared" si="16"/>
        <v>0</v>
      </c>
      <c r="K104" s="43">
        <f t="shared" si="17"/>
        <v>0</v>
      </c>
      <c r="L104" s="43">
        <f t="shared" si="18"/>
        <v>100</v>
      </c>
      <c r="M104" s="47">
        <v>2.0058200000000002E-2</v>
      </c>
      <c r="N104" s="47">
        <v>1.1680100000000001E-2</v>
      </c>
      <c r="O104" s="40">
        <f t="shared" si="19"/>
        <v>3.1738300000000004E-2</v>
      </c>
      <c r="P104" s="47">
        <v>2.6142499999999999E-2</v>
      </c>
      <c r="Q104" s="40">
        <f t="shared" si="20"/>
        <v>5.7880800000000003E-2</v>
      </c>
      <c r="R104" s="43">
        <f t="shared" si="21"/>
        <v>7.1529900113045928</v>
      </c>
      <c r="S104" s="43">
        <f t="shared" si="22"/>
        <v>4.1652610219779822</v>
      </c>
      <c r="T104" s="43">
        <f t="shared" si="23"/>
        <v>11.318251033282575</v>
      </c>
      <c r="U104" s="43">
        <f t="shared" si="24"/>
        <v>9.3227229447572704</v>
      </c>
      <c r="V104" s="43">
        <f t="shared" si="25"/>
        <v>20.640973978039849</v>
      </c>
      <c r="W104" s="41"/>
      <c r="X104" s="31">
        <f t="shared" si="26"/>
        <v>100</v>
      </c>
      <c r="Y104" s="31">
        <f t="shared" si="27"/>
        <v>20.640973978039845</v>
      </c>
    </row>
    <row r="105" spans="1:25" ht="15" x14ac:dyDescent="0.25">
      <c r="A105" s="18" t="s">
        <v>259</v>
      </c>
      <c r="B105" s="18" t="s">
        <v>260</v>
      </c>
      <c r="C105" s="18" t="s">
        <v>36</v>
      </c>
      <c r="D105" s="47">
        <v>3.7514400000000001</v>
      </c>
      <c r="E105" s="47">
        <v>0</v>
      </c>
      <c r="F105" s="47">
        <v>0</v>
      </c>
      <c r="G105" s="47">
        <v>0</v>
      </c>
      <c r="H105" s="40">
        <f t="shared" si="14"/>
        <v>3.7514400000000001</v>
      </c>
      <c r="I105" s="43">
        <f t="shared" si="15"/>
        <v>0</v>
      </c>
      <c r="J105" s="43">
        <f t="shared" si="16"/>
        <v>0</v>
      </c>
      <c r="K105" s="43">
        <f t="shared" si="17"/>
        <v>0</v>
      </c>
      <c r="L105" s="43">
        <f t="shared" si="18"/>
        <v>100</v>
      </c>
      <c r="M105" s="47">
        <v>0</v>
      </c>
      <c r="N105" s="47">
        <v>7.9544900000000005E-4</v>
      </c>
      <c r="O105" s="40">
        <f t="shared" si="19"/>
        <v>7.9544900000000005E-4</v>
      </c>
      <c r="P105" s="47">
        <v>1.9938000000000001E-2</v>
      </c>
      <c r="Q105" s="40">
        <f t="shared" si="20"/>
        <v>2.0733449000000001E-2</v>
      </c>
      <c r="R105" s="43">
        <f t="shared" si="21"/>
        <v>0</v>
      </c>
      <c r="S105" s="43">
        <f t="shared" si="22"/>
        <v>2.1203831062205448E-2</v>
      </c>
      <c r="T105" s="43">
        <f t="shared" si="23"/>
        <v>2.1203831062205448E-2</v>
      </c>
      <c r="U105" s="43">
        <f t="shared" si="24"/>
        <v>0.53147591324931232</v>
      </c>
      <c r="V105" s="43">
        <f t="shared" si="25"/>
        <v>0.55267974431151778</v>
      </c>
      <c r="W105" s="41"/>
      <c r="X105" s="31">
        <f t="shared" si="26"/>
        <v>100</v>
      </c>
      <c r="Y105" s="31">
        <f t="shared" si="27"/>
        <v>0.55267974431151778</v>
      </c>
    </row>
    <row r="106" spans="1:25" ht="15" x14ac:dyDescent="0.25">
      <c r="A106" s="18" t="s">
        <v>261</v>
      </c>
      <c r="B106" s="18" t="s">
        <v>262</v>
      </c>
      <c r="C106" s="18" t="s">
        <v>36</v>
      </c>
      <c r="D106" s="47">
        <v>2.98278</v>
      </c>
      <c r="E106" s="47">
        <v>0</v>
      </c>
      <c r="F106" s="47">
        <v>0</v>
      </c>
      <c r="G106" s="47">
        <v>0</v>
      </c>
      <c r="H106" s="40">
        <f t="shared" si="14"/>
        <v>2.98278</v>
      </c>
      <c r="I106" s="43">
        <f t="shared" si="15"/>
        <v>0</v>
      </c>
      <c r="J106" s="43">
        <f t="shared" si="16"/>
        <v>0</v>
      </c>
      <c r="K106" s="43">
        <f t="shared" si="17"/>
        <v>0</v>
      </c>
      <c r="L106" s="43">
        <f t="shared" si="18"/>
        <v>100</v>
      </c>
      <c r="M106" s="47">
        <v>0</v>
      </c>
      <c r="N106" s="47">
        <v>0</v>
      </c>
      <c r="O106" s="40">
        <f t="shared" si="19"/>
        <v>0</v>
      </c>
      <c r="P106" s="47">
        <v>2.4535499999999998E-2</v>
      </c>
      <c r="Q106" s="40">
        <f t="shared" si="20"/>
        <v>2.4535499999999998E-2</v>
      </c>
      <c r="R106" s="43">
        <f t="shared" si="21"/>
        <v>0</v>
      </c>
      <c r="S106" s="43">
        <f t="shared" si="22"/>
        <v>0</v>
      </c>
      <c r="T106" s="43">
        <f t="shared" si="23"/>
        <v>0</v>
      </c>
      <c r="U106" s="43">
        <f t="shared" si="24"/>
        <v>0.82257156075875515</v>
      </c>
      <c r="V106" s="43">
        <f t="shared" si="25"/>
        <v>0.82257156075875515</v>
      </c>
      <c r="W106" s="41"/>
      <c r="X106" s="31">
        <f t="shared" si="26"/>
        <v>100</v>
      </c>
      <c r="Y106" s="31">
        <f t="shared" si="27"/>
        <v>0.82257156075875515</v>
      </c>
    </row>
    <row r="107" spans="1:25" ht="15" x14ac:dyDescent="0.25">
      <c r="A107" s="18" t="s">
        <v>263</v>
      </c>
      <c r="B107" s="18" t="s">
        <v>264</v>
      </c>
      <c r="C107" s="18" t="s">
        <v>36</v>
      </c>
      <c r="D107" s="47">
        <v>6.5913000000000004</v>
      </c>
      <c r="E107" s="47">
        <v>0</v>
      </c>
      <c r="F107" s="47">
        <v>0</v>
      </c>
      <c r="G107" s="47">
        <v>0</v>
      </c>
      <c r="H107" s="40">
        <f t="shared" si="14"/>
        <v>6.5913000000000004</v>
      </c>
      <c r="I107" s="43">
        <f t="shared" si="15"/>
        <v>0</v>
      </c>
      <c r="J107" s="43">
        <f t="shared" si="16"/>
        <v>0</v>
      </c>
      <c r="K107" s="43">
        <f t="shared" si="17"/>
        <v>0</v>
      </c>
      <c r="L107" s="43">
        <f t="shared" si="18"/>
        <v>100</v>
      </c>
      <c r="M107" s="47">
        <v>0</v>
      </c>
      <c r="N107" s="47">
        <v>2.2201700000000001E-2</v>
      </c>
      <c r="O107" s="40">
        <f t="shared" si="19"/>
        <v>2.2201700000000001E-2</v>
      </c>
      <c r="P107" s="47">
        <v>8.9481000000000005E-2</v>
      </c>
      <c r="Q107" s="40">
        <f t="shared" si="20"/>
        <v>0.11168270000000001</v>
      </c>
      <c r="R107" s="43">
        <f t="shared" si="21"/>
        <v>0</v>
      </c>
      <c r="S107" s="43">
        <f t="shared" si="22"/>
        <v>0.33683340160514619</v>
      </c>
      <c r="T107" s="43">
        <f t="shared" si="23"/>
        <v>0.33683340160514619</v>
      </c>
      <c r="U107" s="43">
        <f t="shared" si="24"/>
        <v>1.3575622411360428</v>
      </c>
      <c r="V107" s="43">
        <f t="shared" si="25"/>
        <v>1.694395642741189</v>
      </c>
      <c r="W107" s="41"/>
      <c r="X107" s="31">
        <f t="shared" si="26"/>
        <v>100</v>
      </c>
      <c r="Y107" s="31">
        <f t="shared" si="27"/>
        <v>1.694395642741189</v>
      </c>
    </row>
    <row r="108" spans="1:25" ht="15" x14ac:dyDescent="0.25">
      <c r="A108" s="18" t="s">
        <v>265</v>
      </c>
      <c r="B108" s="18" t="s">
        <v>266</v>
      </c>
      <c r="C108" s="18" t="s">
        <v>663</v>
      </c>
      <c r="D108" s="47">
        <v>1.2729200000000001</v>
      </c>
      <c r="E108" s="47">
        <v>0.147202918254</v>
      </c>
      <c r="F108" s="47">
        <v>0</v>
      </c>
      <c r="G108" s="47">
        <v>0</v>
      </c>
      <c r="H108" s="40">
        <f t="shared" si="14"/>
        <v>1.125717081746</v>
      </c>
      <c r="I108" s="43">
        <f t="shared" si="15"/>
        <v>11.564192427960908</v>
      </c>
      <c r="J108" s="43">
        <f t="shared" si="16"/>
        <v>0</v>
      </c>
      <c r="K108" s="43">
        <f t="shared" si="17"/>
        <v>0</v>
      </c>
      <c r="L108" s="43">
        <f t="shared" si="18"/>
        <v>88.435807572039096</v>
      </c>
      <c r="M108" s="47">
        <v>0</v>
      </c>
      <c r="N108" s="47">
        <v>2.9376300000000001E-2</v>
      </c>
      <c r="O108" s="40">
        <f t="shared" si="19"/>
        <v>2.9376300000000001E-2</v>
      </c>
      <c r="P108" s="47">
        <v>4.6126899999999998E-2</v>
      </c>
      <c r="Q108" s="40">
        <f t="shared" si="20"/>
        <v>7.5503199999999993E-2</v>
      </c>
      <c r="R108" s="43">
        <f t="shared" si="21"/>
        <v>0</v>
      </c>
      <c r="S108" s="43">
        <f t="shared" si="22"/>
        <v>2.3077883920434905</v>
      </c>
      <c r="T108" s="43">
        <f t="shared" si="23"/>
        <v>2.3077883920434905</v>
      </c>
      <c r="U108" s="43">
        <f t="shared" si="24"/>
        <v>3.6237076956917949</v>
      </c>
      <c r="V108" s="43">
        <f t="shared" si="25"/>
        <v>5.9314960877352849</v>
      </c>
      <c r="W108" s="41"/>
      <c r="X108" s="31">
        <f t="shared" si="26"/>
        <v>100</v>
      </c>
      <c r="Y108" s="31">
        <f t="shared" si="27"/>
        <v>5.9314960877352849</v>
      </c>
    </row>
    <row r="109" spans="1:25" ht="15" x14ac:dyDescent="0.25">
      <c r="A109" s="18" t="s">
        <v>267</v>
      </c>
      <c r="B109" s="18" t="s">
        <v>268</v>
      </c>
      <c r="C109" s="18" t="s">
        <v>36</v>
      </c>
      <c r="D109" s="47">
        <v>7.6065800000000003E-2</v>
      </c>
      <c r="E109" s="47">
        <v>0</v>
      </c>
      <c r="F109" s="47">
        <v>0</v>
      </c>
      <c r="G109" s="47">
        <v>0</v>
      </c>
      <c r="H109" s="40">
        <f t="shared" si="14"/>
        <v>7.6065800000000003E-2</v>
      </c>
      <c r="I109" s="43">
        <f t="shared" si="15"/>
        <v>0</v>
      </c>
      <c r="J109" s="43">
        <f t="shared" si="16"/>
        <v>0</v>
      </c>
      <c r="K109" s="43">
        <f t="shared" si="17"/>
        <v>0</v>
      </c>
      <c r="L109" s="43">
        <f t="shared" si="18"/>
        <v>100</v>
      </c>
      <c r="M109" s="47">
        <v>0</v>
      </c>
      <c r="N109" s="47">
        <v>0</v>
      </c>
      <c r="O109" s="40">
        <f t="shared" si="19"/>
        <v>0</v>
      </c>
      <c r="P109" s="47">
        <v>0</v>
      </c>
      <c r="Q109" s="40">
        <f t="shared" si="20"/>
        <v>0</v>
      </c>
      <c r="R109" s="43">
        <f t="shared" si="21"/>
        <v>0</v>
      </c>
      <c r="S109" s="43">
        <f t="shared" si="22"/>
        <v>0</v>
      </c>
      <c r="T109" s="43">
        <f t="shared" si="23"/>
        <v>0</v>
      </c>
      <c r="U109" s="43">
        <f t="shared" si="24"/>
        <v>0</v>
      </c>
      <c r="V109" s="43">
        <f t="shared" si="25"/>
        <v>0</v>
      </c>
      <c r="W109" s="41"/>
      <c r="X109" s="31">
        <f t="shared" si="26"/>
        <v>100</v>
      </c>
      <c r="Y109" s="31">
        <f t="shared" si="27"/>
        <v>0</v>
      </c>
    </row>
    <row r="110" spans="1:25" ht="15" x14ac:dyDescent="0.25">
      <c r="A110" s="18" t="s">
        <v>269</v>
      </c>
      <c r="B110" s="18" t="s">
        <v>270</v>
      </c>
      <c r="C110" s="18" t="s">
        <v>36</v>
      </c>
      <c r="D110" s="47">
        <v>3.6816</v>
      </c>
      <c r="E110" s="47">
        <v>8.7582494586300005E-2</v>
      </c>
      <c r="F110" s="47">
        <v>0.24417073292899999</v>
      </c>
      <c r="G110" s="47">
        <v>2.5963940854700001</v>
      </c>
      <c r="H110" s="40">
        <f t="shared" si="14"/>
        <v>0.75345268701469958</v>
      </c>
      <c r="I110" s="43">
        <f t="shared" si="15"/>
        <v>2.3789247768986312</v>
      </c>
      <c r="J110" s="43">
        <f t="shared" si="16"/>
        <v>6.6321907031996963</v>
      </c>
      <c r="K110" s="43">
        <f t="shared" si="17"/>
        <v>70.523524703118213</v>
      </c>
      <c r="L110" s="43">
        <f t="shared" si="18"/>
        <v>20.465359816783451</v>
      </c>
      <c r="M110" s="47">
        <v>0.142654</v>
      </c>
      <c r="N110" s="47">
        <v>0.15784400000000001</v>
      </c>
      <c r="O110" s="40">
        <f t="shared" si="19"/>
        <v>0.30049800000000004</v>
      </c>
      <c r="P110" s="47">
        <v>1.4503900000000001</v>
      </c>
      <c r="Q110" s="40">
        <f t="shared" si="20"/>
        <v>1.7508880000000002</v>
      </c>
      <c r="R110" s="43">
        <f t="shared" si="21"/>
        <v>3.8747827031725337</v>
      </c>
      <c r="S110" s="43">
        <f t="shared" si="22"/>
        <v>4.2873750543242073</v>
      </c>
      <c r="T110" s="43">
        <f t="shared" si="23"/>
        <v>8.1621577574967414</v>
      </c>
      <c r="U110" s="43">
        <f t="shared" si="24"/>
        <v>39.395643198609307</v>
      </c>
      <c r="V110" s="43">
        <f t="shared" si="25"/>
        <v>47.557800956106043</v>
      </c>
      <c r="W110" s="41"/>
      <c r="X110" s="31">
        <f t="shared" si="26"/>
        <v>99.999999999999986</v>
      </c>
      <c r="Y110" s="31">
        <f t="shared" si="27"/>
        <v>47.55780095610605</v>
      </c>
    </row>
    <row r="111" spans="1:25" ht="15" x14ac:dyDescent="0.25">
      <c r="A111" s="18" t="s">
        <v>271</v>
      </c>
      <c r="B111" s="18" t="s">
        <v>272</v>
      </c>
      <c r="C111" s="18" t="s">
        <v>36</v>
      </c>
      <c r="D111" s="47">
        <v>1.54745</v>
      </c>
      <c r="E111" s="47">
        <v>0</v>
      </c>
      <c r="F111" s="47">
        <v>0</v>
      </c>
      <c r="G111" s="47">
        <v>0</v>
      </c>
      <c r="H111" s="40">
        <f t="shared" si="14"/>
        <v>1.54745</v>
      </c>
      <c r="I111" s="43">
        <f t="shared" si="15"/>
        <v>0</v>
      </c>
      <c r="J111" s="43">
        <f t="shared" si="16"/>
        <v>0</v>
      </c>
      <c r="K111" s="43">
        <f t="shared" si="17"/>
        <v>0</v>
      </c>
      <c r="L111" s="43">
        <f t="shared" si="18"/>
        <v>100</v>
      </c>
      <c r="M111" s="47">
        <v>0.44493700000000003</v>
      </c>
      <c r="N111" s="47">
        <v>0.12978899999999999</v>
      </c>
      <c r="O111" s="40">
        <f t="shared" si="19"/>
        <v>0.57472600000000007</v>
      </c>
      <c r="P111" s="47">
        <v>0.16145899999999999</v>
      </c>
      <c r="Q111" s="40">
        <f t="shared" si="20"/>
        <v>0.73618500000000009</v>
      </c>
      <c r="R111" s="43">
        <f t="shared" si="21"/>
        <v>28.752916087757281</v>
      </c>
      <c r="S111" s="43">
        <f t="shared" si="22"/>
        <v>8.3872823031438806</v>
      </c>
      <c r="T111" s="43">
        <f t="shared" si="23"/>
        <v>37.140198390901162</v>
      </c>
      <c r="U111" s="43">
        <f t="shared" si="24"/>
        <v>10.433875084816957</v>
      </c>
      <c r="V111" s="43">
        <f t="shared" si="25"/>
        <v>47.574073475718123</v>
      </c>
      <c r="W111" s="41"/>
      <c r="X111" s="31">
        <f t="shared" si="26"/>
        <v>100</v>
      </c>
      <c r="Y111" s="31">
        <f t="shared" si="27"/>
        <v>47.574073475718123</v>
      </c>
    </row>
    <row r="112" spans="1:25" ht="15" x14ac:dyDescent="0.25">
      <c r="A112" s="18" t="s">
        <v>273</v>
      </c>
      <c r="B112" s="18" t="s">
        <v>274</v>
      </c>
      <c r="C112" s="18" t="s">
        <v>36</v>
      </c>
      <c r="D112" s="47">
        <v>0.50798500000000002</v>
      </c>
      <c r="E112" s="47">
        <v>0</v>
      </c>
      <c r="F112" s="47">
        <v>0</v>
      </c>
      <c r="G112" s="47">
        <v>0</v>
      </c>
      <c r="H112" s="40">
        <f t="shared" si="14"/>
        <v>0.50798500000000002</v>
      </c>
      <c r="I112" s="43">
        <f t="shared" si="15"/>
        <v>0</v>
      </c>
      <c r="J112" s="43">
        <f t="shared" si="16"/>
        <v>0</v>
      </c>
      <c r="K112" s="43">
        <f t="shared" si="17"/>
        <v>0</v>
      </c>
      <c r="L112" s="43">
        <f t="shared" si="18"/>
        <v>100</v>
      </c>
      <c r="M112" s="47">
        <v>0</v>
      </c>
      <c r="N112" s="47">
        <v>0</v>
      </c>
      <c r="O112" s="40">
        <f t="shared" si="19"/>
        <v>0</v>
      </c>
      <c r="P112" s="47">
        <v>1.02612E-2</v>
      </c>
      <c r="Q112" s="40">
        <f t="shared" si="20"/>
        <v>1.02612E-2</v>
      </c>
      <c r="R112" s="43">
        <f t="shared" si="21"/>
        <v>0</v>
      </c>
      <c r="S112" s="43">
        <f t="shared" si="22"/>
        <v>0</v>
      </c>
      <c r="T112" s="43">
        <f t="shared" si="23"/>
        <v>0</v>
      </c>
      <c r="U112" s="43">
        <f t="shared" si="24"/>
        <v>2.0199809049479804</v>
      </c>
      <c r="V112" s="43">
        <f t="shared" si="25"/>
        <v>2.0199809049479804</v>
      </c>
      <c r="W112" s="41"/>
      <c r="X112" s="31">
        <f t="shared" si="26"/>
        <v>100</v>
      </c>
      <c r="Y112" s="31">
        <f t="shared" si="27"/>
        <v>2.0199809049479804</v>
      </c>
    </row>
    <row r="113" spans="1:25" ht="15" x14ac:dyDescent="0.25">
      <c r="A113" s="18" t="s">
        <v>275</v>
      </c>
      <c r="B113" s="18" t="s">
        <v>276</v>
      </c>
      <c r="C113" s="18" t="s">
        <v>663</v>
      </c>
      <c r="D113" s="47">
        <v>2.6888299999999998</v>
      </c>
      <c r="E113" s="47">
        <v>0</v>
      </c>
      <c r="F113" s="47">
        <v>0</v>
      </c>
      <c r="G113" s="47">
        <v>0</v>
      </c>
      <c r="H113" s="40">
        <f t="shared" si="14"/>
        <v>2.6888299999999998</v>
      </c>
      <c r="I113" s="43">
        <f t="shared" si="15"/>
        <v>0</v>
      </c>
      <c r="J113" s="43">
        <f t="shared" si="16"/>
        <v>0</v>
      </c>
      <c r="K113" s="43">
        <f t="shared" si="17"/>
        <v>0</v>
      </c>
      <c r="L113" s="43">
        <f t="shared" si="18"/>
        <v>100</v>
      </c>
      <c r="M113" s="47">
        <v>0</v>
      </c>
      <c r="N113" s="47">
        <v>0</v>
      </c>
      <c r="O113" s="40">
        <f t="shared" si="19"/>
        <v>0</v>
      </c>
      <c r="P113" s="47">
        <v>1.5573099999999999E-2</v>
      </c>
      <c r="Q113" s="40">
        <f t="shared" si="20"/>
        <v>1.5573099999999999E-2</v>
      </c>
      <c r="R113" s="43">
        <f t="shared" si="21"/>
        <v>0</v>
      </c>
      <c r="S113" s="43">
        <f t="shared" si="22"/>
        <v>0</v>
      </c>
      <c r="T113" s="43">
        <f t="shared" si="23"/>
        <v>0</v>
      </c>
      <c r="U113" s="43">
        <f t="shared" si="24"/>
        <v>0.57917756050029201</v>
      </c>
      <c r="V113" s="43">
        <f t="shared" si="25"/>
        <v>0.57917756050029201</v>
      </c>
      <c r="W113" s="41"/>
      <c r="X113" s="31">
        <f t="shared" si="26"/>
        <v>100</v>
      </c>
      <c r="Y113" s="31">
        <f t="shared" si="27"/>
        <v>0.57917756050029201</v>
      </c>
    </row>
    <row r="114" spans="1:25" ht="15" x14ac:dyDescent="0.25">
      <c r="A114" s="18" t="s">
        <v>277</v>
      </c>
      <c r="B114" s="18" t="s">
        <v>278</v>
      </c>
      <c r="C114" s="18" t="s">
        <v>36</v>
      </c>
      <c r="D114" s="47">
        <v>0.31031500000000001</v>
      </c>
      <c r="E114" s="47">
        <v>7.6221539916900005E-2</v>
      </c>
      <c r="F114" s="47">
        <v>0</v>
      </c>
      <c r="G114" s="47">
        <v>0</v>
      </c>
      <c r="H114" s="40">
        <f t="shared" si="14"/>
        <v>0.2340934600831</v>
      </c>
      <c r="I114" s="43">
        <f t="shared" si="15"/>
        <v>24.562634715337641</v>
      </c>
      <c r="J114" s="43">
        <f t="shared" si="16"/>
        <v>0</v>
      </c>
      <c r="K114" s="43">
        <f t="shared" si="17"/>
        <v>0</v>
      </c>
      <c r="L114" s="43">
        <f t="shared" si="18"/>
        <v>75.437365284662363</v>
      </c>
      <c r="M114" s="47">
        <v>4.6771899999999998E-2</v>
      </c>
      <c r="N114" s="47">
        <v>2.5945500000000002E-3</v>
      </c>
      <c r="O114" s="40">
        <f t="shared" si="19"/>
        <v>4.9366449999999999E-2</v>
      </c>
      <c r="P114" s="47">
        <v>9.0044700000000005E-3</v>
      </c>
      <c r="Q114" s="40">
        <f t="shared" si="20"/>
        <v>5.837092E-2</v>
      </c>
      <c r="R114" s="43">
        <f t="shared" si="21"/>
        <v>15.07239418010731</v>
      </c>
      <c r="S114" s="43">
        <f t="shared" si="22"/>
        <v>0.83610202536132638</v>
      </c>
      <c r="T114" s="43">
        <f t="shared" si="23"/>
        <v>15.908496205468637</v>
      </c>
      <c r="U114" s="43">
        <f t="shared" si="24"/>
        <v>2.9017192207917764</v>
      </c>
      <c r="V114" s="43">
        <f t="shared" si="25"/>
        <v>18.810215426260413</v>
      </c>
      <c r="W114" s="41"/>
      <c r="X114" s="31">
        <f t="shared" si="26"/>
        <v>100</v>
      </c>
      <c r="Y114" s="31">
        <f t="shared" si="27"/>
        <v>18.810215426260413</v>
      </c>
    </row>
    <row r="115" spans="1:25" ht="15" x14ac:dyDescent="0.25">
      <c r="A115" s="18" t="s">
        <v>279</v>
      </c>
      <c r="B115" s="18" t="s">
        <v>280</v>
      </c>
      <c r="C115" s="18" t="s">
        <v>663</v>
      </c>
      <c r="D115" s="47">
        <v>2.7992400000000002</v>
      </c>
      <c r="E115" s="47">
        <v>0</v>
      </c>
      <c r="F115" s="47">
        <v>0</v>
      </c>
      <c r="G115" s="47">
        <v>0</v>
      </c>
      <c r="H115" s="40">
        <f t="shared" si="14"/>
        <v>2.7992400000000002</v>
      </c>
      <c r="I115" s="43">
        <f t="shared" si="15"/>
        <v>0</v>
      </c>
      <c r="J115" s="43">
        <f t="shared" si="16"/>
        <v>0</v>
      </c>
      <c r="K115" s="43">
        <f t="shared" si="17"/>
        <v>0</v>
      </c>
      <c r="L115" s="43">
        <f t="shared" si="18"/>
        <v>100</v>
      </c>
      <c r="M115" s="47">
        <v>4.03986E-4</v>
      </c>
      <c r="N115" s="47">
        <v>3.9337599999999997E-3</v>
      </c>
      <c r="O115" s="40">
        <f t="shared" si="19"/>
        <v>4.337746E-3</v>
      </c>
      <c r="P115" s="47">
        <v>2.5581E-2</v>
      </c>
      <c r="Q115" s="40">
        <f t="shared" si="20"/>
        <v>2.9918746E-2</v>
      </c>
      <c r="R115" s="43">
        <f t="shared" si="21"/>
        <v>1.4431988682642432E-2</v>
      </c>
      <c r="S115" s="43">
        <f t="shared" si="22"/>
        <v>0.14052957231248481</v>
      </c>
      <c r="T115" s="43">
        <f t="shared" si="23"/>
        <v>0.15496156099512723</v>
      </c>
      <c r="U115" s="43">
        <f t="shared" si="24"/>
        <v>0.91385518926565767</v>
      </c>
      <c r="V115" s="43">
        <f t="shared" si="25"/>
        <v>1.068816750260785</v>
      </c>
      <c r="W115" s="41"/>
      <c r="X115" s="31">
        <f t="shared" si="26"/>
        <v>100</v>
      </c>
      <c r="Y115" s="31">
        <f t="shared" si="27"/>
        <v>1.0688167502607848</v>
      </c>
    </row>
    <row r="116" spans="1:25" ht="15" x14ac:dyDescent="0.25">
      <c r="A116" s="18" t="s">
        <v>281</v>
      </c>
      <c r="B116" s="18" t="s">
        <v>282</v>
      </c>
      <c r="C116" s="18" t="s">
        <v>36</v>
      </c>
      <c r="D116" s="47">
        <v>3.7139000000000002</v>
      </c>
      <c r="E116" s="47">
        <v>0</v>
      </c>
      <c r="F116" s="47">
        <v>0</v>
      </c>
      <c r="G116" s="47">
        <v>0</v>
      </c>
      <c r="H116" s="40">
        <f t="shared" si="14"/>
        <v>3.7139000000000002</v>
      </c>
      <c r="I116" s="43">
        <f t="shared" si="15"/>
        <v>0</v>
      </c>
      <c r="J116" s="43">
        <f t="shared" si="16"/>
        <v>0</v>
      </c>
      <c r="K116" s="43">
        <f t="shared" si="17"/>
        <v>0</v>
      </c>
      <c r="L116" s="43">
        <f t="shared" si="18"/>
        <v>100</v>
      </c>
      <c r="M116" s="47">
        <v>0</v>
      </c>
      <c r="N116" s="47">
        <v>0</v>
      </c>
      <c r="O116" s="40">
        <f t="shared" si="19"/>
        <v>0</v>
      </c>
      <c r="P116" s="47">
        <v>8.5774200000000005E-3</v>
      </c>
      <c r="Q116" s="40">
        <f t="shared" si="20"/>
        <v>8.5774200000000005E-3</v>
      </c>
      <c r="R116" s="43">
        <f t="shared" si="21"/>
        <v>0</v>
      </c>
      <c r="S116" s="43">
        <f t="shared" si="22"/>
        <v>0</v>
      </c>
      <c r="T116" s="43">
        <f t="shared" si="23"/>
        <v>0</v>
      </c>
      <c r="U116" s="43">
        <f t="shared" si="24"/>
        <v>0.23095452220038235</v>
      </c>
      <c r="V116" s="43">
        <f t="shared" si="25"/>
        <v>0.23095452220038235</v>
      </c>
      <c r="W116" s="41"/>
      <c r="X116" s="31">
        <f t="shared" si="26"/>
        <v>100</v>
      </c>
      <c r="Y116" s="31">
        <f t="shared" si="27"/>
        <v>0.23095452220038235</v>
      </c>
    </row>
    <row r="117" spans="1:25" ht="15" x14ac:dyDescent="0.25">
      <c r="A117" s="18" t="s">
        <v>283</v>
      </c>
      <c r="B117" s="18" t="s">
        <v>284</v>
      </c>
      <c r="C117" s="18" t="s">
        <v>36</v>
      </c>
      <c r="D117" s="47">
        <v>2.2816100000000001</v>
      </c>
      <c r="E117" s="47">
        <v>5.8353583937799998E-2</v>
      </c>
      <c r="F117" s="47">
        <v>0</v>
      </c>
      <c r="G117" s="47">
        <v>0</v>
      </c>
      <c r="H117" s="40">
        <f t="shared" si="14"/>
        <v>2.2232564160621999</v>
      </c>
      <c r="I117" s="43">
        <f t="shared" si="15"/>
        <v>2.557561719040502</v>
      </c>
      <c r="J117" s="43">
        <f t="shared" si="16"/>
        <v>0</v>
      </c>
      <c r="K117" s="43">
        <f t="shared" si="17"/>
        <v>0</v>
      </c>
      <c r="L117" s="43">
        <f t="shared" si="18"/>
        <v>97.442438280959493</v>
      </c>
      <c r="M117" s="47">
        <v>6.2399999999999997E-2</v>
      </c>
      <c r="N117" s="47">
        <v>0.1308</v>
      </c>
      <c r="O117" s="40">
        <f t="shared" si="19"/>
        <v>0.19319999999999998</v>
      </c>
      <c r="P117" s="47">
        <v>0.330567</v>
      </c>
      <c r="Q117" s="40">
        <f t="shared" si="20"/>
        <v>0.52376699999999998</v>
      </c>
      <c r="R117" s="43">
        <f t="shared" si="21"/>
        <v>2.734910874338734</v>
      </c>
      <c r="S117" s="43">
        <f t="shared" si="22"/>
        <v>5.732793948133116</v>
      </c>
      <c r="T117" s="43">
        <f t="shared" si="23"/>
        <v>8.4677048224718501</v>
      </c>
      <c r="U117" s="43">
        <f t="shared" si="24"/>
        <v>14.488321842909174</v>
      </c>
      <c r="V117" s="43">
        <f t="shared" si="25"/>
        <v>22.956026665381021</v>
      </c>
      <c r="W117" s="41"/>
      <c r="X117" s="31">
        <f t="shared" si="26"/>
        <v>100</v>
      </c>
      <c r="Y117" s="31">
        <f t="shared" si="27"/>
        <v>22.956026665381025</v>
      </c>
    </row>
    <row r="118" spans="1:25" ht="15" x14ac:dyDescent="0.25">
      <c r="A118" s="18" t="s">
        <v>285</v>
      </c>
      <c r="B118" s="18" t="s">
        <v>286</v>
      </c>
      <c r="C118" s="18" t="s">
        <v>36</v>
      </c>
      <c r="D118" s="47">
        <v>1.9770000000000001</v>
      </c>
      <c r="E118" s="47">
        <v>5.8294824269399997E-2</v>
      </c>
      <c r="F118" s="47">
        <v>0</v>
      </c>
      <c r="G118" s="47">
        <v>0</v>
      </c>
      <c r="H118" s="40">
        <f t="shared" si="14"/>
        <v>1.9187051757306002</v>
      </c>
      <c r="I118" s="43">
        <f t="shared" si="15"/>
        <v>2.9486506964795143</v>
      </c>
      <c r="J118" s="43">
        <f t="shared" si="16"/>
        <v>0</v>
      </c>
      <c r="K118" s="43">
        <f t="shared" si="17"/>
        <v>0</v>
      </c>
      <c r="L118" s="43">
        <f t="shared" si="18"/>
        <v>97.051349303520496</v>
      </c>
      <c r="M118" s="47">
        <v>0</v>
      </c>
      <c r="N118" s="47">
        <v>4.9343800000000004E-3</v>
      </c>
      <c r="O118" s="40">
        <f t="shared" si="19"/>
        <v>4.9343800000000004E-3</v>
      </c>
      <c r="P118" s="47">
        <v>0.101725</v>
      </c>
      <c r="Q118" s="40">
        <f t="shared" si="20"/>
        <v>0.10665938</v>
      </c>
      <c r="R118" s="43">
        <f t="shared" si="21"/>
        <v>0</v>
      </c>
      <c r="S118" s="43">
        <f t="shared" si="22"/>
        <v>0.24958927668184117</v>
      </c>
      <c r="T118" s="43">
        <f t="shared" si="23"/>
        <v>0.24958927668184117</v>
      </c>
      <c r="U118" s="43">
        <f t="shared" si="24"/>
        <v>5.1454223571067272</v>
      </c>
      <c r="V118" s="43">
        <f t="shared" si="25"/>
        <v>5.3950116337885685</v>
      </c>
      <c r="W118" s="41"/>
      <c r="X118" s="31">
        <f t="shared" si="26"/>
        <v>100.00000000000001</v>
      </c>
      <c r="Y118" s="31">
        <f t="shared" si="27"/>
        <v>5.3950116337885685</v>
      </c>
    </row>
    <row r="119" spans="1:25" ht="15" x14ac:dyDescent="0.25">
      <c r="A119" s="18" t="s">
        <v>287</v>
      </c>
      <c r="B119" s="18" t="s">
        <v>288</v>
      </c>
      <c r="C119" s="18" t="s">
        <v>36</v>
      </c>
      <c r="D119" s="47">
        <v>1.56196</v>
      </c>
      <c r="E119" s="47">
        <v>8.4891200915299999E-3</v>
      </c>
      <c r="F119" s="47">
        <v>0</v>
      </c>
      <c r="G119" s="47">
        <v>0</v>
      </c>
      <c r="H119" s="40">
        <f t="shared" si="14"/>
        <v>1.55347087990847</v>
      </c>
      <c r="I119" s="43">
        <f t="shared" si="15"/>
        <v>0.54349151652603134</v>
      </c>
      <c r="J119" s="43">
        <f t="shared" si="16"/>
        <v>0</v>
      </c>
      <c r="K119" s="43">
        <f t="shared" si="17"/>
        <v>0</v>
      </c>
      <c r="L119" s="43">
        <f t="shared" si="18"/>
        <v>99.456508483473968</v>
      </c>
      <c r="M119" s="47">
        <v>1.76161E-3</v>
      </c>
      <c r="N119" s="47">
        <v>1.2939000000000001E-4</v>
      </c>
      <c r="O119" s="40">
        <f t="shared" si="19"/>
        <v>1.8910000000000001E-3</v>
      </c>
      <c r="P119" s="47">
        <v>3.3965599999999999E-2</v>
      </c>
      <c r="Q119" s="40">
        <f t="shared" si="20"/>
        <v>3.5856599999999995E-2</v>
      </c>
      <c r="R119" s="43">
        <f t="shared" si="21"/>
        <v>0.11278201746523599</v>
      </c>
      <c r="S119" s="43">
        <f t="shared" si="22"/>
        <v>8.2838228891905039E-3</v>
      </c>
      <c r="T119" s="43">
        <f t="shared" si="23"/>
        <v>0.1210658403544265</v>
      </c>
      <c r="U119" s="43">
        <f t="shared" si="24"/>
        <v>2.1745499244538911</v>
      </c>
      <c r="V119" s="43">
        <f t="shared" si="25"/>
        <v>2.2956157648083177</v>
      </c>
      <c r="W119" s="41"/>
      <c r="X119" s="31">
        <f t="shared" si="26"/>
        <v>100</v>
      </c>
      <c r="Y119" s="31">
        <f t="shared" si="27"/>
        <v>2.2956157648083177</v>
      </c>
    </row>
    <row r="120" spans="1:25" ht="15" x14ac:dyDescent="0.25">
      <c r="A120" s="18" t="s">
        <v>289</v>
      </c>
      <c r="B120" s="18" t="s">
        <v>290</v>
      </c>
      <c r="C120" s="18" t="s">
        <v>36</v>
      </c>
      <c r="D120" s="47">
        <v>3.1751700000000001E-2</v>
      </c>
      <c r="E120" s="47">
        <v>0</v>
      </c>
      <c r="F120" s="47">
        <v>0</v>
      </c>
      <c r="G120" s="47">
        <v>0</v>
      </c>
      <c r="H120" s="40">
        <f t="shared" ref="H120:H180" si="28">D120-E120-F120-G120</f>
        <v>3.1751700000000001E-2</v>
      </c>
      <c r="I120" s="43">
        <f t="shared" ref="I120:I180" si="29">E120/D120*100</f>
        <v>0</v>
      </c>
      <c r="J120" s="43">
        <f t="shared" ref="J120:J180" si="30">F120/D120*100</f>
        <v>0</v>
      </c>
      <c r="K120" s="43">
        <f t="shared" ref="K120:K180" si="31">G120/D120*100</f>
        <v>0</v>
      </c>
      <c r="L120" s="43">
        <f t="shared" ref="L120:L180" si="32">H120/D120*100</f>
        <v>100</v>
      </c>
      <c r="M120" s="47">
        <v>0</v>
      </c>
      <c r="N120" s="47">
        <v>0</v>
      </c>
      <c r="O120" s="40">
        <f t="shared" ref="O120:O180" si="33">M120+N120</f>
        <v>0</v>
      </c>
      <c r="P120" s="47">
        <v>0</v>
      </c>
      <c r="Q120" s="40">
        <f t="shared" ref="Q120:Q180" si="34">O120+P120</f>
        <v>0</v>
      </c>
      <c r="R120" s="43">
        <f t="shared" ref="R120:R180" si="35">M120/D120*100</f>
        <v>0</v>
      </c>
      <c r="S120" s="43">
        <f t="shared" ref="S120:S180" si="36">N120/D120*100</f>
        <v>0</v>
      </c>
      <c r="T120" s="43">
        <f t="shared" ref="T120:T180" si="37">O120/D120*100</f>
        <v>0</v>
      </c>
      <c r="U120" s="43">
        <f t="shared" ref="U120:U180" si="38">P120/D120*100</f>
        <v>0</v>
      </c>
      <c r="V120" s="43">
        <f t="shared" ref="V120:V180" si="39">Q120/D120*100</f>
        <v>0</v>
      </c>
      <c r="W120" s="41"/>
      <c r="X120" s="31">
        <f t="shared" ref="X120:X180" si="40">SUM(I120:L120)</f>
        <v>100</v>
      </c>
      <c r="Y120" s="31">
        <f t="shared" ref="Y120:Y180" si="41">SUM(R120:S120,U120)</f>
        <v>0</v>
      </c>
    </row>
    <row r="121" spans="1:25" ht="15" x14ac:dyDescent="0.25">
      <c r="A121" s="18" t="s">
        <v>291</v>
      </c>
      <c r="B121" s="18" t="s">
        <v>292</v>
      </c>
      <c r="C121" s="18" t="s">
        <v>36</v>
      </c>
      <c r="D121" s="47">
        <v>1.27197E-2</v>
      </c>
      <c r="E121" s="47">
        <v>0</v>
      </c>
      <c r="F121" s="47">
        <v>0</v>
      </c>
      <c r="G121" s="47">
        <v>0</v>
      </c>
      <c r="H121" s="40">
        <f t="shared" si="28"/>
        <v>1.27197E-2</v>
      </c>
      <c r="I121" s="43">
        <f t="shared" si="29"/>
        <v>0</v>
      </c>
      <c r="J121" s="43">
        <f t="shared" si="30"/>
        <v>0</v>
      </c>
      <c r="K121" s="43">
        <f t="shared" si="31"/>
        <v>0</v>
      </c>
      <c r="L121" s="43">
        <f t="shared" si="32"/>
        <v>100</v>
      </c>
      <c r="M121" s="47">
        <v>0</v>
      </c>
      <c r="N121" s="47">
        <v>0</v>
      </c>
      <c r="O121" s="40">
        <f t="shared" si="33"/>
        <v>0</v>
      </c>
      <c r="P121" s="47">
        <v>6.6040000000000001E-4</v>
      </c>
      <c r="Q121" s="40">
        <f t="shared" si="34"/>
        <v>6.6040000000000001E-4</v>
      </c>
      <c r="R121" s="43">
        <f t="shared" si="35"/>
        <v>0</v>
      </c>
      <c r="S121" s="43">
        <f t="shared" si="36"/>
        <v>0</v>
      </c>
      <c r="T121" s="43">
        <f t="shared" si="37"/>
        <v>0</v>
      </c>
      <c r="U121" s="43">
        <f t="shared" si="38"/>
        <v>5.1919463509359502</v>
      </c>
      <c r="V121" s="43">
        <f t="shared" si="39"/>
        <v>5.1919463509359502</v>
      </c>
      <c r="W121" s="41"/>
      <c r="X121" s="31">
        <f t="shared" si="40"/>
        <v>100</v>
      </c>
      <c r="Y121" s="31">
        <f t="shared" si="41"/>
        <v>5.1919463509359502</v>
      </c>
    </row>
    <row r="122" spans="1:25" ht="15" x14ac:dyDescent="0.25">
      <c r="A122" s="18" t="s">
        <v>293</v>
      </c>
      <c r="B122" s="18" t="s">
        <v>294</v>
      </c>
      <c r="C122" s="18" t="s">
        <v>36</v>
      </c>
      <c r="D122" s="47">
        <v>10.068300000000001</v>
      </c>
      <c r="E122" s="47">
        <v>0.31980998522999998</v>
      </c>
      <c r="F122" s="47">
        <v>0</v>
      </c>
      <c r="G122" s="47">
        <v>0</v>
      </c>
      <c r="H122" s="40">
        <f t="shared" si="28"/>
        <v>9.7484900147700007</v>
      </c>
      <c r="I122" s="43">
        <f t="shared" si="29"/>
        <v>3.17640500610828</v>
      </c>
      <c r="J122" s="43">
        <f t="shared" si="30"/>
        <v>0</v>
      </c>
      <c r="K122" s="43">
        <f t="shared" si="31"/>
        <v>0</v>
      </c>
      <c r="L122" s="43">
        <f t="shared" si="32"/>
        <v>96.823594993891717</v>
      </c>
      <c r="M122" s="47">
        <v>0.22964200000000001</v>
      </c>
      <c r="N122" s="47">
        <v>0.170158</v>
      </c>
      <c r="O122" s="40">
        <f t="shared" si="33"/>
        <v>0.39980000000000004</v>
      </c>
      <c r="P122" s="47">
        <v>0.66666800000000004</v>
      </c>
      <c r="Q122" s="40">
        <f t="shared" si="34"/>
        <v>1.066468</v>
      </c>
      <c r="R122" s="43">
        <f t="shared" si="35"/>
        <v>2.2808418501633838</v>
      </c>
      <c r="S122" s="43">
        <f t="shared" si="36"/>
        <v>1.6900370469692001</v>
      </c>
      <c r="T122" s="43">
        <f t="shared" si="37"/>
        <v>3.970878897132585</v>
      </c>
      <c r="U122" s="43">
        <f t="shared" si="38"/>
        <v>6.6214554592135713</v>
      </c>
      <c r="V122" s="43">
        <f t="shared" si="39"/>
        <v>10.592334356346154</v>
      </c>
      <c r="W122" s="41"/>
      <c r="X122" s="31">
        <f t="shared" si="40"/>
        <v>100</v>
      </c>
      <c r="Y122" s="31">
        <f t="shared" si="41"/>
        <v>10.592334356346155</v>
      </c>
    </row>
    <row r="123" spans="1:25" ht="15" x14ac:dyDescent="0.25">
      <c r="A123" s="18" t="s">
        <v>295</v>
      </c>
      <c r="B123" s="18" t="s">
        <v>296</v>
      </c>
      <c r="C123" s="18" t="s">
        <v>36</v>
      </c>
      <c r="D123" s="47">
        <v>0.80847400000000003</v>
      </c>
      <c r="E123" s="47">
        <v>5.1697204036399998E-2</v>
      </c>
      <c r="F123" s="47">
        <v>0</v>
      </c>
      <c r="G123" s="47">
        <v>5.9327093025799998E-5</v>
      </c>
      <c r="H123" s="40">
        <f t="shared" si="28"/>
        <v>0.75671746887057423</v>
      </c>
      <c r="I123" s="43">
        <f t="shared" si="29"/>
        <v>6.3944176357433875</v>
      </c>
      <c r="J123" s="43">
        <f t="shared" si="30"/>
        <v>0</v>
      </c>
      <c r="K123" s="43">
        <f t="shared" si="31"/>
        <v>7.3381571981040814E-3</v>
      </c>
      <c r="L123" s="43">
        <f t="shared" si="32"/>
        <v>93.598244207058514</v>
      </c>
      <c r="M123" s="47">
        <v>3.3428899999999998E-2</v>
      </c>
      <c r="N123" s="47">
        <v>1.77369E-2</v>
      </c>
      <c r="O123" s="40">
        <f t="shared" si="33"/>
        <v>5.1165799999999997E-2</v>
      </c>
      <c r="P123" s="47">
        <v>5.56093E-2</v>
      </c>
      <c r="Q123" s="40">
        <f t="shared" si="34"/>
        <v>0.1067751</v>
      </c>
      <c r="R123" s="43">
        <f t="shared" si="35"/>
        <v>4.1348144776455387</v>
      </c>
      <c r="S123" s="43">
        <f t="shared" si="36"/>
        <v>2.1938738908115782</v>
      </c>
      <c r="T123" s="43">
        <f t="shared" si="37"/>
        <v>6.3286883684571178</v>
      </c>
      <c r="U123" s="43">
        <f t="shared" si="38"/>
        <v>6.8783040641999627</v>
      </c>
      <c r="V123" s="43">
        <f t="shared" si="39"/>
        <v>13.20699243265708</v>
      </c>
      <c r="W123" s="41"/>
      <c r="X123" s="31">
        <f t="shared" si="40"/>
        <v>100</v>
      </c>
      <c r="Y123" s="31">
        <f t="shared" si="41"/>
        <v>13.20699243265708</v>
      </c>
    </row>
    <row r="124" spans="1:25" ht="15" x14ac:dyDescent="0.25">
      <c r="A124" s="18" t="s">
        <v>297</v>
      </c>
      <c r="B124" s="18" t="s">
        <v>298</v>
      </c>
      <c r="C124" s="18" t="s">
        <v>36</v>
      </c>
      <c r="D124" s="47">
        <v>0.906223</v>
      </c>
      <c r="E124" s="47">
        <v>0</v>
      </c>
      <c r="F124" s="47">
        <v>6.9876836352899999E-2</v>
      </c>
      <c r="G124" s="47">
        <v>0.12556431830699999</v>
      </c>
      <c r="H124" s="40">
        <f t="shared" si="28"/>
        <v>0.71078184534010003</v>
      </c>
      <c r="I124" s="43">
        <f t="shared" si="29"/>
        <v>0</v>
      </c>
      <c r="J124" s="43">
        <f t="shared" si="30"/>
        <v>7.710777187612762</v>
      </c>
      <c r="K124" s="43">
        <f t="shared" si="31"/>
        <v>13.855785861427043</v>
      </c>
      <c r="L124" s="43">
        <f t="shared" si="32"/>
        <v>78.4334369509602</v>
      </c>
      <c r="M124" s="47">
        <v>8.29447E-3</v>
      </c>
      <c r="N124" s="47">
        <v>2.0141E-3</v>
      </c>
      <c r="O124" s="40">
        <f t="shared" si="33"/>
        <v>1.030857E-2</v>
      </c>
      <c r="P124" s="47">
        <v>1.0557499999999999E-2</v>
      </c>
      <c r="Q124" s="40">
        <f t="shared" si="34"/>
        <v>2.086607E-2</v>
      </c>
      <c r="R124" s="43">
        <f t="shared" si="35"/>
        <v>0.91527913107480163</v>
      </c>
      <c r="S124" s="43">
        <f t="shared" si="36"/>
        <v>0.22225213882234285</v>
      </c>
      <c r="T124" s="43">
        <f t="shared" si="37"/>
        <v>1.1375312698971445</v>
      </c>
      <c r="U124" s="43">
        <f t="shared" si="38"/>
        <v>1.1650002262136361</v>
      </c>
      <c r="V124" s="43">
        <f t="shared" si="39"/>
        <v>2.3025314961107806</v>
      </c>
      <c r="W124" s="41"/>
      <c r="X124" s="31">
        <f t="shared" si="40"/>
        <v>100</v>
      </c>
      <c r="Y124" s="31">
        <f t="shared" si="41"/>
        <v>2.3025314961107806</v>
      </c>
    </row>
    <row r="125" spans="1:25" ht="15" x14ac:dyDescent="0.25">
      <c r="A125" s="18" t="s">
        <v>299</v>
      </c>
      <c r="B125" s="18" t="s">
        <v>300</v>
      </c>
      <c r="C125" s="18" t="s">
        <v>36</v>
      </c>
      <c r="D125" s="47">
        <v>3.98949</v>
      </c>
      <c r="E125" s="47">
        <v>0</v>
      </c>
      <c r="F125" s="47">
        <v>0</v>
      </c>
      <c r="G125" s="47">
        <v>0</v>
      </c>
      <c r="H125" s="40">
        <f t="shared" si="28"/>
        <v>3.98949</v>
      </c>
      <c r="I125" s="43">
        <f t="shared" si="29"/>
        <v>0</v>
      </c>
      <c r="J125" s="43">
        <f t="shared" si="30"/>
        <v>0</v>
      </c>
      <c r="K125" s="43">
        <f t="shared" si="31"/>
        <v>0</v>
      </c>
      <c r="L125" s="43">
        <f t="shared" si="32"/>
        <v>100</v>
      </c>
      <c r="M125" s="47">
        <v>2.1766799999999999E-2</v>
      </c>
      <c r="N125" s="47">
        <v>5.0742900000000001E-2</v>
      </c>
      <c r="O125" s="40">
        <f t="shared" si="33"/>
        <v>7.2509699999999996E-2</v>
      </c>
      <c r="P125" s="47">
        <v>0.108779</v>
      </c>
      <c r="Q125" s="40">
        <f t="shared" si="34"/>
        <v>0.1812887</v>
      </c>
      <c r="R125" s="43">
        <f t="shared" si="35"/>
        <v>0.54560357338907972</v>
      </c>
      <c r="S125" s="43">
        <f t="shared" si="36"/>
        <v>1.2719144552311199</v>
      </c>
      <c r="T125" s="43">
        <f t="shared" si="37"/>
        <v>1.8175180286201995</v>
      </c>
      <c r="U125" s="43">
        <f t="shared" si="38"/>
        <v>2.7266392446152263</v>
      </c>
      <c r="V125" s="43">
        <f t="shared" si="39"/>
        <v>4.5441572732354256</v>
      </c>
      <c r="W125" s="41"/>
      <c r="X125" s="31">
        <f t="shared" si="40"/>
        <v>100</v>
      </c>
      <c r="Y125" s="31">
        <f t="shared" si="41"/>
        <v>4.5441572732354256</v>
      </c>
    </row>
    <row r="126" spans="1:25" ht="15" x14ac:dyDescent="0.25">
      <c r="A126" s="18" t="s">
        <v>301</v>
      </c>
      <c r="B126" s="18" t="s">
        <v>302</v>
      </c>
      <c r="C126" s="18" t="s">
        <v>36</v>
      </c>
      <c r="D126" s="47">
        <v>0.26666099999999998</v>
      </c>
      <c r="E126" s="47">
        <v>0</v>
      </c>
      <c r="F126" s="47">
        <v>0</v>
      </c>
      <c r="G126" s="47">
        <v>0</v>
      </c>
      <c r="H126" s="40">
        <f t="shared" si="28"/>
        <v>0.26666099999999998</v>
      </c>
      <c r="I126" s="43">
        <f t="shared" si="29"/>
        <v>0</v>
      </c>
      <c r="J126" s="43">
        <f t="shared" si="30"/>
        <v>0</v>
      </c>
      <c r="K126" s="43">
        <f t="shared" si="31"/>
        <v>0</v>
      </c>
      <c r="L126" s="43">
        <f t="shared" si="32"/>
        <v>100</v>
      </c>
      <c r="M126" s="47">
        <v>0</v>
      </c>
      <c r="N126" s="47">
        <v>0</v>
      </c>
      <c r="O126" s="40">
        <f t="shared" si="33"/>
        <v>0</v>
      </c>
      <c r="P126" s="47">
        <v>0</v>
      </c>
      <c r="Q126" s="40">
        <f t="shared" si="34"/>
        <v>0</v>
      </c>
      <c r="R126" s="43">
        <f t="shared" si="35"/>
        <v>0</v>
      </c>
      <c r="S126" s="43">
        <f t="shared" si="36"/>
        <v>0</v>
      </c>
      <c r="T126" s="43">
        <f t="shared" si="37"/>
        <v>0</v>
      </c>
      <c r="U126" s="43">
        <f t="shared" si="38"/>
        <v>0</v>
      </c>
      <c r="V126" s="43">
        <f t="shared" si="39"/>
        <v>0</v>
      </c>
      <c r="W126" s="41"/>
      <c r="X126" s="31">
        <f t="shared" si="40"/>
        <v>100</v>
      </c>
      <c r="Y126" s="31">
        <f t="shared" si="41"/>
        <v>0</v>
      </c>
    </row>
    <row r="127" spans="1:25" ht="15" x14ac:dyDescent="0.25">
      <c r="A127" s="18" t="s">
        <v>303</v>
      </c>
      <c r="B127" s="18" t="s">
        <v>304</v>
      </c>
      <c r="C127" s="18" t="s">
        <v>36</v>
      </c>
      <c r="D127" s="47">
        <v>0.69686899999999996</v>
      </c>
      <c r="E127" s="47">
        <v>0</v>
      </c>
      <c r="F127" s="47">
        <v>0</v>
      </c>
      <c r="G127" s="47">
        <v>0</v>
      </c>
      <c r="H127" s="40">
        <f t="shared" si="28"/>
        <v>0.69686899999999996</v>
      </c>
      <c r="I127" s="43">
        <f t="shared" si="29"/>
        <v>0</v>
      </c>
      <c r="J127" s="43">
        <f t="shared" si="30"/>
        <v>0</v>
      </c>
      <c r="K127" s="43">
        <f t="shared" si="31"/>
        <v>0</v>
      </c>
      <c r="L127" s="43">
        <f t="shared" si="32"/>
        <v>100</v>
      </c>
      <c r="M127" s="47">
        <v>0</v>
      </c>
      <c r="N127" s="47">
        <v>0</v>
      </c>
      <c r="O127" s="40">
        <f t="shared" si="33"/>
        <v>0</v>
      </c>
      <c r="P127" s="47">
        <v>0</v>
      </c>
      <c r="Q127" s="40">
        <f t="shared" si="34"/>
        <v>0</v>
      </c>
      <c r="R127" s="43">
        <f t="shared" si="35"/>
        <v>0</v>
      </c>
      <c r="S127" s="43">
        <f t="shared" si="36"/>
        <v>0</v>
      </c>
      <c r="T127" s="43">
        <f t="shared" si="37"/>
        <v>0</v>
      </c>
      <c r="U127" s="43">
        <f t="shared" si="38"/>
        <v>0</v>
      </c>
      <c r="V127" s="43">
        <f t="shared" si="39"/>
        <v>0</v>
      </c>
      <c r="W127" s="41"/>
      <c r="X127" s="31">
        <f t="shared" si="40"/>
        <v>100</v>
      </c>
      <c r="Y127" s="31">
        <f t="shared" si="41"/>
        <v>0</v>
      </c>
    </row>
    <row r="128" spans="1:25" ht="15" x14ac:dyDescent="0.25">
      <c r="A128" s="18" t="s">
        <v>305</v>
      </c>
      <c r="B128" s="18" t="s">
        <v>306</v>
      </c>
      <c r="C128" s="18" t="s">
        <v>36</v>
      </c>
      <c r="D128" s="47">
        <v>0.77201600000000004</v>
      </c>
      <c r="E128" s="47">
        <v>0</v>
      </c>
      <c r="F128" s="47">
        <v>4.5386141928099996E-3</v>
      </c>
      <c r="G128" s="47">
        <v>4.4017985463699998E-3</v>
      </c>
      <c r="H128" s="40">
        <f t="shared" si="28"/>
        <v>0.76307558726082003</v>
      </c>
      <c r="I128" s="43">
        <f t="shared" si="29"/>
        <v>0</v>
      </c>
      <c r="J128" s="43">
        <f t="shared" si="30"/>
        <v>0.58789120857728339</v>
      </c>
      <c r="K128" s="43">
        <f t="shared" si="31"/>
        <v>0.57016934187503887</v>
      </c>
      <c r="L128" s="43">
        <f t="shared" si="32"/>
        <v>98.841939449547681</v>
      </c>
      <c r="M128" s="47">
        <v>0</v>
      </c>
      <c r="N128" s="47">
        <v>0</v>
      </c>
      <c r="O128" s="40">
        <f t="shared" si="33"/>
        <v>0</v>
      </c>
      <c r="P128" s="47">
        <v>0</v>
      </c>
      <c r="Q128" s="40">
        <f t="shared" si="34"/>
        <v>0</v>
      </c>
      <c r="R128" s="43">
        <f t="shared" si="35"/>
        <v>0</v>
      </c>
      <c r="S128" s="43">
        <f t="shared" si="36"/>
        <v>0</v>
      </c>
      <c r="T128" s="43">
        <f t="shared" si="37"/>
        <v>0</v>
      </c>
      <c r="U128" s="43">
        <f t="shared" si="38"/>
        <v>0</v>
      </c>
      <c r="V128" s="43">
        <f t="shared" si="39"/>
        <v>0</v>
      </c>
      <c r="W128" s="41"/>
      <c r="X128" s="31">
        <f t="shared" si="40"/>
        <v>100</v>
      </c>
      <c r="Y128" s="31">
        <f t="shared" si="41"/>
        <v>0</v>
      </c>
    </row>
    <row r="129" spans="1:25" ht="15" x14ac:dyDescent="0.25">
      <c r="A129" s="18" t="s">
        <v>307</v>
      </c>
      <c r="B129" s="18" t="s">
        <v>308</v>
      </c>
      <c r="C129" s="18" t="s">
        <v>36</v>
      </c>
      <c r="D129" s="47">
        <v>0.60789599999999999</v>
      </c>
      <c r="E129" s="47">
        <v>2.5676335681100001E-2</v>
      </c>
      <c r="F129" s="47">
        <v>0</v>
      </c>
      <c r="G129" s="47">
        <v>0</v>
      </c>
      <c r="H129" s="40">
        <f t="shared" si="28"/>
        <v>0.58221966431890004</v>
      </c>
      <c r="I129" s="43">
        <f t="shared" si="29"/>
        <v>4.2238040192894832</v>
      </c>
      <c r="J129" s="43">
        <f t="shared" si="30"/>
        <v>0</v>
      </c>
      <c r="K129" s="43">
        <f t="shared" si="31"/>
        <v>0</v>
      </c>
      <c r="L129" s="43">
        <f t="shared" si="32"/>
        <v>95.776195980710526</v>
      </c>
      <c r="M129" s="47">
        <v>2.4728900000000002E-3</v>
      </c>
      <c r="N129" s="47">
        <v>3.3124199999999999E-2</v>
      </c>
      <c r="O129" s="40">
        <f t="shared" si="33"/>
        <v>3.5597089999999998E-2</v>
      </c>
      <c r="P129" s="47">
        <v>9.5585199999999995E-2</v>
      </c>
      <c r="Q129" s="40">
        <f t="shared" si="34"/>
        <v>0.13118228999999998</v>
      </c>
      <c r="R129" s="43">
        <f t="shared" si="35"/>
        <v>0.40679491228762815</v>
      </c>
      <c r="S129" s="43">
        <f t="shared" si="36"/>
        <v>5.4489912748233245</v>
      </c>
      <c r="T129" s="43">
        <f t="shared" si="37"/>
        <v>5.8557861871109527</v>
      </c>
      <c r="U129" s="43">
        <f t="shared" si="38"/>
        <v>15.723939621251004</v>
      </c>
      <c r="V129" s="43">
        <f t="shared" si="39"/>
        <v>21.579725808361953</v>
      </c>
      <c r="W129" s="41"/>
      <c r="X129" s="31">
        <f t="shared" si="40"/>
        <v>100.00000000000001</v>
      </c>
      <c r="Y129" s="31">
        <f t="shared" si="41"/>
        <v>21.579725808361957</v>
      </c>
    </row>
    <row r="130" spans="1:25" ht="15" x14ac:dyDescent="0.25">
      <c r="A130" s="18" t="s">
        <v>309</v>
      </c>
      <c r="B130" s="18" t="s">
        <v>310</v>
      </c>
      <c r="C130" s="18" t="s">
        <v>47</v>
      </c>
      <c r="D130" s="47">
        <v>0.25389600000000001</v>
      </c>
      <c r="E130" s="47">
        <v>0</v>
      </c>
      <c r="F130" s="47">
        <v>6.0018001845899997E-2</v>
      </c>
      <c r="G130" s="47">
        <v>1.39634371626E-2</v>
      </c>
      <c r="H130" s="40">
        <f t="shared" si="28"/>
        <v>0.17991456099149999</v>
      </c>
      <c r="I130" s="43">
        <f t="shared" si="29"/>
        <v>0</v>
      </c>
      <c r="J130" s="43">
        <f t="shared" si="30"/>
        <v>23.638813469255126</v>
      </c>
      <c r="K130" s="43">
        <f t="shared" si="31"/>
        <v>5.4996680383306549</v>
      </c>
      <c r="L130" s="43">
        <f t="shared" si="32"/>
        <v>70.861518492414206</v>
      </c>
      <c r="M130" s="47">
        <v>2.0833999999999998E-2</v>
      </c>
      <c r="N130" s="47">
        <v>2.4895599999999999E-4</v>
      </c>
      <c r="O130" s="40">
        <f t="shared" si="33"/>
        <v>2.1082956E-2</v>
      </c>
      <c r="P130" s="47">
        <v>2.4339899999999999E-4</v>
      </c>
      <c r="Q130" s="40">
        <f t="shared" si="34"/>
        <v>2.1326354999999998E-2</v>
      </c>
      <c r="R130" s="43">
        <f t="shared" si="35"/>
        <v>8.2057220279169414</v>
      </c>
      <c r="S130" s="43">
        <f t="shared" si="36"/>
        <v>9.8054321454453794E-2</v>
      </c>
      <c r="T130" s="43">
        <f t="shared" si="37"/>
        <v>8.3037763493713967</v>
      </c>
      <c r="U130" s="43">
        <f t="shared" si="38"/>
        <v>9.5865630021741186E-2</v>
      </c>
      <c r="V130" s="43">
        <f t="shared" si="39"/>
        <v>8.3996419793931363</v>
      </c>
      <c r="W130" s="41"/>
      <c r="X130" s="31">
        <f t="shared" si="40"/>
        <v>99.999999999999986</v>
      </c>
      <c r="Y130" s="31">
        <f t="shared" si="41"/>
        <v>8.3996419793931363</v>
      </c>
    </row>
    <row r="131" spans="1:25" ht="15" x14ac:dyDescent="0.25">
      <c r="A131" s="18" t="s">
        <v>311</v>
      </c>
      <c r="B131" s="18" t="s">
        <v>312</v>
      </c>
      <c r="C131" s="18" t="s">
        <v>36</v>
      </c>
      <c r="D131" s="47">
        <v>0.43742999999999999</v>
      </c>
      <c r="E131" s="47">
        <v>0</v>
      </c>
      <c r="F131" s="47">
        <v>0</v>
      </c>
      <c r="G131" s="47">
        <v>0</v>
      </c>
      <c r="H131" s="40">
        <f t="shared" si="28"/>
        <v>0.43742999999999999</v>
      </c>
      <c r="I131" s="43">
        <f t="shared" si="29"/>
        <v>0</v>
      </c>
      <c r="J131" s="43">
        <f t="shared" si="30"/>
        <v>0</v>
      </c>
      <c r="K131" s="43">
        <f t="shared" si="31"/>
        <v>0</v>
      </c>
      <c r="L131" s="43">
        <f t="shared" si="32"/>
        <v>100</v>
      </c>
      <c r="M131" s="47">
        <v>0</v>
      </c>
      <c r="N131" s="47">
        <v>0</v>
      </c>
      <c r="O131" s="40">
        <f t="shared" si="33"/>
        <v>0</v>
      </c>
      <c r="P131" s="47">
        <v>0</v>
      </c>
      <c r="Q131" s="40">
        <f t="shared" si="34"/>
        <v>0</v>
      </c>
      <c r="R131" s="43">
        <f t="shared" si="35"/>
        <v>0</v>
      </c>
      <c r="S131" s="43">
        <f t="shared" si="36"/>
        <v>0</v>
      </c>
      <c r="T131" s="43">
        <f t="shared" si="37"/>
        <v>0</v>
      </c>
      <c r="U131" s="43">
        <f t="shared" si="38"/>
        <v>0</v>
      </c>
      <c r="V131" s="43">
        <f t="shared" si="39"/>
        <v>0</v>
      </c>
      <c r="W131" s="41"/>
      <c r="X131" s="31">
        <f t="shared" si="40"/>
        <v>100</v>
      </c>
      <c r="Y131" s="31">
        <f t="shared" si="41"/>
        <v>0</v>
      </c>
    </row>
    <row r="132" spans="1:25" ht="15" x14ac:dyDescent="0.25">
      <c r="A132" s="18" t="s">
        <v>313</v>
      </c>
      <c r="B132" s="18" t="s">
        <v>314</v>
      </c>
      <c r="C132" s="18" t="s">
        <v>36</v>
      </c>
      <c r="D132" s="47">
        <v>8.8486399999999996</v>
      </c>
      <c r="E132" s="47">
        <v>6.1192626366499997E-2</v>
      </c>
      <c r="F132" s="47">
        <v>0</v>
      </c>
      <c r="G132" s="47">
        <v>0</v>
      </c>
      <c r="H132" s="40">
        <f t="shared" si="28"/>
        <v>8.7874473736334995</v>
      </c>
      <c r="I132" s="43">
        <f t="shared" si="29"/>
        <v>0.69154837767724753</v>
      </c>
      <c r="J132" s="43">
        <f t="shared" si="30"/>
        <v>0</v>
      </c>
      <c r="K132" s="43">
        <f t="shared" si="31"/>
        <v>0</v>
      </c>
      <c r="L132" s="43">
        <f t="shared" si="32"/>
        <v>99.30845162232275</v>
      </c>
      <c r="M132" s="47">
        <v>3.82715E-2</v>
      </c>
      <c r="N132" s="47">
        <v>0.12634000000000001</v>
      </c>
      <c r="O132" s="40">
        <f t="shared" si="33"/>
        <v>0.16461150000000002</v>
      </c>
      <c r="P132" s="47">
        <v>0.56850400000000001</v>
      </c>
      <c r="Q132" s="40">
        <f t="shared" si="34"/>
        <v>0.73311550000000003</v>
      </c>
      <c r="R132" s="43">
        <f t="shared" si="35"/>
        <v>0.43251279292637068</v>
      </c>
      <c r="S132" s="43">
        <f t="shared" si="36"/>
        <v>1.4277900332706495</v>
      </c>
      <c r="T132" s="43">
        <f t="shared" si="37"/>
        <v>1.8603028261970203</v>
      </c>
      <c r="U132" s="43">
        <f t="shared" si="38"/>
        <v>6.4247613192535802</v>
      </c>
      <c r="V132" s="43">
        <f t="shared" si="39"/>
        <v>8.2850641454506011</v>
      </c>
      <c r="W132" s="41"/>
      <c r="X132" s="31">
        <f t="shared" si="40"/>
        <v>100</v>
      </c>
      <c r="Y132" s="31">
        <f t="shared" si="41"/>
        <v>8.2850641454506011</v>
      </c>
    </row>
    <row r="133" spans="1:25" ht="15" x14ac:dyDescent="0.25">
      <c r="A133" s="18" t="s">
        <v>315</v>
      </c>
      <c r="B133" s="18" t="s">
        <v>316</v>
      </c>
      <c r="C133" s="18" t="s">
        <v>699</v>
      </c>
      <c r="D133" s="47">
        <v>2.6982699999999998E-2</v>
      </c>
      <c r="E133" s="47">
        <v>0</v>
      </c>
      <c r="F133" s="47">
        <v>2.6982672906999999E-2</v>
      </c>
      <c r="G133" s="47">
        <v>0</v>
      </c>
      <c r="H133" s="40">
        <f t="shared" si="28"/>
        <v>2.7092999999728251E-8</v>
      </c>
      <c r="I133" s="43">
        <f t="shared" si="29"/>
        <v>0</v>
      </c>
      <c r="J133" s="43">
        <f t="shared" si="30"/>
        <v>99.99989959121956</v>
      </c>
      <c r="K133" s="43">
        <f t="shared" si="31"/>
        <v>0</v>
      </c>
      <c r="L133" s="43">
        <f t="shared" si="32"/>
        <v>1.0040878043979385E-4</v>
      </c>
      <c r="M133" s="47">
        <v>0</v>
      </c>
      <c r="N133" s="47">
        <v>0</v>
      </c>
      <c r="O133" s="40">
        <f t="shared" si="33"/>
        <v>0</v>
      </c>
      <c r="P133" s="47">
        <v>1.5818E-5</v>
      </c>
      <c r="Q133" s="40">
        <f t="shared" si="34"/>
        <v>1.5818E-5</v>
      </c>
      <c r="R133" s="43">
        <f t="shared" si="35"/>
        <v>0</v>
      </c>
      <c r="S133" s="43">
        <f t="shared" si="36"/>
        <v>0</v>
      </c>
      <c r="T133" s="43">
        <f t="shared" si="37"/>
        <v>0</v>
      </c>
      <c r="U133" s="43">
        <f t="shared" si="38"/>
        <v>5.8622747167629635E-2</v>
      </c>
      <c r="V133" s="43">
        <f t="shared" si="39"/>
        <v>5.8622747167629635E-2</v>
      </c>
      <c r="W133" s="41"/>
      <c r="X133" s="31">
        <f t="shared" si="40"/>
        <v>100</v>
      </c>
      <c r="Y133" s="31">
        <f t="shared" si="41"/>
        <v>5.8622747167629635E-2</v>
      </c>
    </row>
    <row r="134" spans="1:25" ht="15" x14ac:dyDescent="0.25">
      <c r="A134" s="18" t="s">
        <v>317</v>
      </c>
      <c r="B134" s="18" t="s">
        <v>318</v>
      </c>
      <c r="C134" s="18" t="s">
        <v>699</v>
      </c>
      <c r="D134" s="47">
        <v>2.85621E-2</v>
      </c>
      <c r="E134" s="47">
        <v>0</v>
      </c>
      <c r="F134" s="47">
        <v>2.8562086018300001E-2</v>
      </c>
      <c r="G134" s="47">
        <v>0</v>
      </c>
      <c r="H134" s="40">
        <f t="shared" si="28"/>
        <v>1.3981699999165986E-8</v>
      </c>
      <c r="I134" s="43">
        <f t="shared" si="29"/>
        <v>0</v>
      </c>
      <c r="J134" s="43">
        <f t="shared" si="30"/>
        <v>99.999951048067189</v>
      </c>
      <c r="K134" s="43">
        <f t="shared" si="31"/>
        <v>0</v>
      </c>
      <c r="L134" s="43">
        <f t="shared" si="32"/>
        <v>4.8951932803141173E-5</v>
      </c>
      <c r="M134" s="47">
        <v>0</v>
      </c>
      <c r="N134" s="47">
        <v>1.4164000000000001E-4</v>
      </c>
      <c r="O134" s="40">
        <f t="shared" si="33"/>
        <v>1.4164000000000001E-4</v>
      </c>
      <c r="P134" s="47">
        <v>1.2249100000000001E-2</v>
      </c>
      <c r="Q134" s="40">
        <f t="shared" si="34"/>
        <v>1.2390740000000001E-2</v>
      </c>
      <c r="R134" s="43">
        <f t="shared" si="35"/>
        <v>0</v>
      </c>
      <c r="S134" s="43">
        <f t="shared" si="36"/>
        <v>0.49590191197425965</v>
      </c>
      <c r="T134" s="43">
        <f t="shared" si="37"/>
        <v>0.49590191197425965</v>
      </c>
      <c r="U134" s="43">
        <f t="shared" si="38"/>
        <v>42.885852230753343</v>
      </c>
      <c r="V134" s="43">
        <f t="shared" si="39"/>
        <v>43.381754142727601</v>
      </c>
      <c r="W134" s="41"/>
      <c r="X134" s="31">
        <f t="shared" si="40"/>
        <v>99.999999999999986</v>
      </c>
      <c r="Y134" s="31">
        <f t="shared" si="41"/>
        <v>43.381754142727601</v>
      </c>
    </row>
    <row r="135" spans="1:25" ht="15" x14ac:dyDescent="0.25">
      <c r="A135" s="18" t="s">
        <v>319</v>
      </c>
      <c r="B135" s="18" t="s">
        <v>320</v>
      </c>
      <c r="C135" s="18" t="s">
        <v>36</v>
      </c>
      <c r="D135" s="47">
        <v>9.1410500000000006E-2</v>
      </c>
      <c r="E135" s="47">
        <v>1.83189690692E-3</v>
      </c>
      <c r="F135" s="47">
        <v>8.95785583474E-2</v>
      </c>
      <c r="G135" s="47">
        <v>0</v>
      </c>
      <c r="H135" s="40">
        <f t="shared" si="28"/>
        <v>4.4745680008451139E-8</v>
      </c>
      <c r="I135" s="43">
        <f t="shared" si="29"/>
        <v>2.0040333516609143</v>
      </c>
      <c r="J135" s="43">
        <f t="shared" si="30"/>
        <v>97.995917698076255</v>
      </c>
      <c r="K135" s="43">
        <f t="shared" si="31"/>
        <v>0</v>
      </c>
      <c r="L135" s="43">
        <f t="shared" si="32"/>
        <v>4.8950262834631837E-5</v>
      </c>
      <c r="M135" s="47">
        <v>6.8982199999999994E-2</v>
      </c>
      <c r="N135" s="47">
        <v>2.2428199999999999E-2</v>
      </c>
      <c r="O135" s="40">
        <f t="shared" si="33"/>
        <v>9.1410399999999989E-2</v>
      </c>
      <c r="P135" s="47">
        <v>0</v>
      </c>
      <c r="Q135" s="40">
        <f t="shared" si="34"/>
        <v>9.1410399999999989E-2</v>
      </c>
      <c r="R135" s="43">
        <f t="shared" si="35"/>
        <v>75.464197220231796</v>
      </c>
      <c r="S135" s="43">
        <f t="shared" si="36"/>
        <v>24.535693383145261</v>
      </c>
      <c r="T135" s="43">
        <f t="shared" si="37"/>
        <v>99.999890603377054</v>
      </c>
      <c r="U135" s="43">
        <f t="shared" si="38"/>
        <v>0</v>
      </c>
      <c r="V135" s="43">
        <f t="shared" si="39"/>
        <v>99.999890603377054</v>
      </c>
      <c r="W135" s="41"/>
      <c r="X135" s="31">
        <f t="shared" si="40"/>
        <v>100</v>
      </c>
      <c r="Y135" s="31">
        <f t="shared" si="41"/>
        <v>99.999890603377054</v>
      </c>
    </row>
    <row r="136" spans="1:25" ht="15" x14ac:dyDescent="0.25">
      <c r="A136" s="18" t="s">
        <v>321</v>
      </c>
      <c r="B136" s="18" t="s">
        <v>322</v>
      </c>
      <c r="C136" s="18" t="s">
        <v>36</v>
      </c>
      <c r="D136" s="47">
        <v>0.115116</v>
      </c>
      <c r="E136" s="47">
        <v>0.10353028227</v>
      </c>
      <c r="F136" s="47">
        <v>1.1585939537599999E-2</v>
      </c>
      <c r="G136" s="47">
        <v>0</v>
      </c>
      <c r="H136" s="40">
        <f t="shared" si="28"/>
        <v>-2.2180759999892996E-7</v>
      </c>
      <c r="I136" s="43">
        <f t="shared" si="29"/>
        <v>89.935614745126657</v>
      </c>
      <c r="J136" s="43">
        <f t="shared" si="30"/>
        <v>10.064577936689947</v>
      </c>
      <c r="K136" s="43">
        <f t="shared" si="31"/>
        <v>0</v>
      </c>
      <c r="L136" s="43">
        <f t="shared" si="32"/>
        <v>-1.9268181660145415E-4</v>
      </c>
      <c r="M136" s="47">
        <v>2.45229E-2</v>
      </c>
      <c r="N136" s="47">
        <v>1.4789399999999999E-2</v>
      </c>
      <c r="O136" s="40">
        <f t="shared" si="33"/>
        <v>3.9312300000000001E-2</v>
      </c>
      <c r="P136" s="47">
        <v>5.09007E-2</v>
      </c>
      <c r="Q136" s="40">
        <f t="shared" si="34"/>
        <v>9.0213000000000002E-2</v>
      </c>
      <c r="R136" s="43">
        <f t="shared" si="35"/>
        <v>21.302772855206921</v>
      </c>
      <c r="S136" s="43">
        <f t="shared" si="36"/>
        <v>12.847388720942355</v>
      </c>
      <c r="T136" s="43">
        <f t="shared" si="37"/>
        <v>34.15016157614928</v>
      </c>
      <c r="U136" s="43">
        <f t="shared" si="38"/>
        <v>44.21687688939852</v>
      </c>
      <c r="V136" s="43">
        <f t="shared" si="39"/>
        <v>78.367038465547807</v>
      </c>
      <c r="W136" s="41"/>
      <c r="X136" s="31">
        <f t="shared" si="40"/>
        <v>100</v>
      </c>
      <c r="Y136" s="31">
        <f t="shared" si="41"/>
        <v>78.367038465547793</v>
      </c>
    </row>
    <row r="137" spans="1:25" ht="15" x14ac:dyDescent="0.25">
      <c r="A137" s="18" t="s">
        <v>323</v>
      </c>
      <c r="B137" s="18" t="s">
        <v>324</v>
      </c>
      <c r="C137" s="18" t="s">
        <v>36</v>
      </c>
      <c r="D137" s="47">
        <v>0.15876100000000001</v>
      </c>
      <c r="E137" s="47">
        <v>5.0219132419099997E-2</v>
      </c>
      <c r="F137" s="47">
        <v>0.10840212724499999</v>
      </c>
      <c r="G137" s="47">
        <v>2.43716705876E-5</v>
      </c>
      <c r="H137" s="40">
        <f t="shared" si="28"/>
        <v>1.1536866531241544E-4</v>
      </c>
      <c r="I137" s="43">
        <f t="shared" si="29"/>
        <v>31.631907344435973</v>
      </c>
      <c r="J137" s="43">
        <f t="shared" si="30"/>
        <v>68.280073346098845</v>
      </c>
      <c r="K137" s="43">
        <f t="shared" si="31"/>
        <v>1.5351169737907924E-2</v>
      </c>
      <c r="L137" s="43">
        <f t="shared" si="32"/>
        <v>7.2668139727272721E-2</v>
      </c>
      <c r="M137" s="47">
        <v>1.1354E-3</v>
      </c>
      <c r="N137" s="47">
        <v>1.01362E-2</v>
      </c>
      <c r="O137" s="40">
        <f t="shared" si="33"/>
        <v>1.12716E-2</v>
      </c>
      <c r="P137" s="47">
        <v>5.91215E-2</v>
      </c>
      <c r="Q137" s="40">
        <f t="shared" si="34"/>
        <v>7.03931E-2</v>
      </c>
      <c r="R137" s="43">
        <f t="shared" si="35"/>
        <v>0.7151630438205856</v>
      </c>
      <c r="S137" s="43">
        <f t="shared" si="36"/>
        <v>6.3845654789274437</v>
      </c>
      <c r="T137" s="43">
        <f t="shared" si="37"/>
        <v>7.0997285227480296</v>
      </c>
      <c r="U137" s="43">
        <f t="shared" si="38"/>
        <v>37.239309402183153</v>
      </c>
      <c r="V137" s="43">
        <f t="shared" si="39"/>
        <v>44.339037924931183</v>
      </c>
      <c r="W137" s="41"/>
      <c r="X137" s="31">
        <f t="shared" si="40"/>
        <v>100</v>
      </c>
      <c r="Y137" s="31">
        <f t="shared" si="41"/>
        <v>44.339037924931183</v>
      </c>
    </row>
    <row r="138" spans="1:25" ht="15" x14ac:dyDescent="0.25">
      <c r="A138" s="18" t="s">
        <v>325</v>
      </c>
      <c r="B138" s="18" t="s">
        <v>326</v>
      </c>
      <c r="C138" s="18" t="s">
        <v>36</v>
      </c>
      <c r="D138" s="47">
        <v>2.2088399999999999</v>
      </c>
      <c r="E138" s="47">
        <v>0</v>
      </c>
      <c r="F138" s="47">
        <v>0</v>
      </c>
      <c r="G138" s="47">
        <v>0</v>
      </c>
      <c r="H138" s="40">
        <f t="shared" si="28"/>
        <v>2.2088399999999999</v>
      </c>
      <c r="I138" s="43">
        <f t="shared" si="29"/>
        <v>0</v>
      </c>
      <c r="J138" s="43">
        <f t="shared" si="30"/>
        <v>0</v>
      </c>
      <c r="K138" s="43">
        <f t="shared" si="31"/>
        <v>0</v>
      </c>
      <c r="L138" s="43">
        <f t="shared" si="32"/>
        <v>100</v>
      </c>
      <c r="M138" s="47">
        <v>1.26134E-2</v>
      </c>
      <c r="N138" s="47">
        <v>7.1026399999999995E-4</v>
      </c>
      <c r="O138" s="40">
        <f t="shared" si="33"/>
        <v>1.3323664000000001E-2</v>
      </c>
      <c r="P138" s="47">
        <v>4.0273899999999996E-3</v>
      </c>
      <c r="Q138" s="40">
        <f t="shared" si="34"/>
        <v>1.7351054000000001E-2</v>
      </c>
      <c r="R138" s="43">
        <f t="shared" si="35"/>
        <v>0.57104181380272001</v>
      </c>
      <c r="S138" s="43">
        <f t="shared" si="36"/>
        <v>3.2155520544720304E-2</v>
      </c>
      <c r="T138" s="43">
        <f t="shared" si="37"/>
        <v>0.60319733434744038</v>
      </c>
      <c r="U138" s="43">
        <f t="shared" si="38"/>
        <v>0.18233054453921516</v>
      </c>
      <c r="V138" s="43">
        <f t="shared" si="39"/>
        <v>0.78552787888665554</v>
      </c>
      <c r="W138" s="41"/>
      <c r="X138" s="31">
        <f t="shared" si="40"/>
        <v>100</v>
      </c>
      <c r="Y138" s="31">
        <f t="shared" si="41"/>
        <v>0.78552787888665543</v>
      </c>
    </row>
    <row r="139" spans="1:25" ht="15" x14ac:dyDescent="0.25">
      <c r="A139" s="18" t="s">
        <v>327</v>
      </c>
      <c r="B139" s="18" t="s">
        <v>328</v>
      </c>
      <c r="C139" s="18" t="s">
        <v>36</v>
      </c>
      <c r="D139" s="47">
        <v>2.8263099999999999E-2</v>
      </c>
      <c r="E139" s="47">
        <v>0</v>
      </c>
      <c r="F139" s="47">
        <v>0</v>
      </c>
      <c r="G139" s="47">
        <v>0</v>
      </c>
      <c r="H139" s="40">
        <f t="shared" si="28"/>
        <v>2.8263099999999999E-2</v>
      </c>
      <c r="I139" s="43">
        <f t="shared" si="29"/>
        <v>0</v>
      </c>
      <c r="J139" s="43">
        <f t="shared" si="30"/>
        <v>0</v>
      </c>
      <c r="K139" s="43">
        <f t="shared" si="31"/>
        <v>0</v>
      </c>
      <c r="L139" s="43">
        <f t="shared" si="32"/>
        <v>100</v>
      </c>
      <c r="M139" s="47">
        <v>0</v>
      </c>
      <c r="N139" s="47">
        <v>0</v>
      </c>
      <c r="O139" s="40">
        <f t="shared" si="33"/>
        <v>0</v>
      </c>
      <c r="P139" s="47">
        <v>0</v>
      </c>
      <c r="Q139" s="40">
        <f t="shared" si="34"/>
        <v>0</v>
      </c>
      <c r="R139" s="43">
        <f t="shared" si="35"/>
        <v>0</v>
      </c>
      <c r="S139" s="43">
        <f t="shared" si="36"/>
        <v>0</v>
      </c>
      <c r="T139" s="43">
        <f t="shared" si="37"/>
        <v>0</v>
      </c>
      <c r="U139" s="43">
        <f t="shared" si="38"/>
        <v>0</v>
      </c>
      <c r="V139" s="43">
        <f t="shared" si="39"/>
        <v>0</v>
      </c>
      <c r="W139" s="41"/>
      <c r="X139" s="31">
        <f t="shared" si="40"/>
        <v>100</v>
      </c>
      <c r="Y139" s="31">
        <f t="shared" si="41"/>
        <v>0</v>
      </c>
    </row>
    <row r="140" spans="1:25" ht="15" x14ac:dyDescent="0.25">
      <c r="A140" s="18" t="s">
        <v>329</v>
      </c>
      <c r="B140" s="18" t="s">
        <v>330</v>
      </c>
      <c r="C140" s="18" t="s">
        <v>36</v>
      </c>
      <c r="D140" s="47">
        <v>4.65321E-2</v>
      </c>
      <c r="E140" s="47">
        <v>1.37181868322E-2</v>
      </c>
      <c r="F140" s="47">
        <v>0</v>
      </c>
      <c r="G140" s="47">
        <v>0</v>
      </c>
      <c r="H140" s="40">
        <f t="shared" si="28"/>
        <v>3.2813913167799996E-2</v>
      </c>
      <c r="I140" s="43">
        <f t="shared" si="29"/>
        <v>29.481125571809567</v>
      </c>
      <c r="J140" s="43">
        <f t="shared" si="30"/>
        <v>0</v>
      </c>
      <c r="K140" s="43">
        <f t="shared" si="31"/>
        <v>0</v>
      </c>
      <c r="L140" s="43">
        <f t="shared" si="32"/>
        <v>70.518874428190429</v>
      </c>
      <c r="M140" s="47">
        <v>6.8708299999999996E-3</v>
      </c>
      <c r="N140" s="47">
        <v>3.6059899999999999E-3</v>
      </c>
      <c r="O140" s="40">
        <f t="shared" si="33"/>
        <v>1.047682E-2</v>
      </c>
      <c r="P140" s="47">
        <v>4.37185E-3</v>
      </c>
      <c r="Q140" s="40">
        <f t="shared" si="34"/>
        <v>1.484867E-2</v>
      </c>
      <c r="R140" s="43">
        <f t="shared" si="35"/>
        <v>14.765785339582782</v>
      </c>
      <c r="S140" s="43">
        <f t="shared" si="36"/>
        <v>7.7494675718482506</v>
      </c>
      <c r="T140" s="43">
        <f t="shared" si="37"/>
        <v>22.515252911431034</v>
      </c>
      <c r="U140" s="43">
        <f t="shared" si="38"/>
        <v>9.3953421401570107</v>
      </c>
      <c r="V140" s="43">
        <f t="shared" si="39"/>
        <v>31.910595051588043</v>
      </c>
      <c r="W140" s="41"/>
      <c r="X140" s="31">
        <f t="shared" si="40"/>
        <v>100</v>
      </c>
      <c r="Y140" s="31">
        <f t="shared" si="41"/>
        <v>31.910595051588047</v>
      </c>
    </row>
    <row r="141" spans="1:25" ht="15" x14ac:dyDescent="0.25">
      <c r="A141" s="18" t="s">
        <v>331</v>
      </c>
      <c r="B141" s="18" t="s">
        <v>332</v>
      </c>
      <c r="C141" s="18" t="s">
        <v>36</v>
      </c>
      <c r="D141" s="47">
        <v>0.24540699999999999</v>
      </c>
      <c r="E141" s="47">
        <v>0</v>
      </c>
      <c r="F141" s="47">
        <v>0</v>
      </c>
      <c r="G141" s="47">
        <v>0</v>
      </c>
      <c r="H141" s="40">
        <f t="shared" si="28"/>
        <v>0.24540699999999999</v>
      </c>
      <c r="I141" s="43">
        <f t="shared" si="29"/>
        <v>0</v>
      </c>
      <c r="J141" s="43">
        <f t="shared" si="30"/>
        <v>0</v>
      </c>
      <c r="K141" s="43">
        <f t="shared" si="31"/>
        <v>0</v>
      </c>
      <c r="L141" s="43">
        <f t="shared" si="32"/>
        <v>100</v>
      </c>
      <c r="M141" s="47">
        <v>0</v>
      </c>
      <c r="N141" s="47">
        <v>0</v>
      </c>
      <c r="O141" s="40">
        <f t="shared" si="33"/>
        <v>0</v>
      </c>
      <c r="P141" s="47">
        <v>3.4307999999999998E-2</v>
      </c>
      <c r="Q141" s="40">
        <f t="shared" si="34"/>
        <v>3.4307999999999998E-2</v>
      </c>
      <c r="R141" s="43">
        <f t="shared" si="35"/>
        <v>0</v>
      </c>
      <c r="S141" s="43">
        <f t="shared" si="36"/>
        <v>0</v>
      </c>
      <c r="T141" s="43">
        <f t="shared" si="37"/>
        <v>0</v>
      </c>
      <c r="U141" s="43">
        <f t="shared" si="38"/>
        <v>13.980041319114777</v>
      </c>
      <c r="V141" s="43">
        <f t="shared" si="39"/>
        <v>13.980041319114777</v>
      </c>
      <c r="W141" s="41"/>
      <c r="X141" s="31">
        <f t="shared" si="40"/>
        <v>100</v>
      </c>
      <c r="Y141" s="31">
        <f t="shared" si="41"/>
        <v>13.980041319114777</v>
      </c>
    </row>
    <row r="142" spans="1:25" ht="15" x14ac:dyDescent="0.25">
      <c r="A142" s="18" t="s">
        <v>333</v>
      </c>
      <c r="B142" s="18" t="s">
        <v>334</v>
      </c>
      <c r="C142" s="18" t="s">
        <v>47</v>
      </c>
      <c r="D142" s="47">
        <v>0.21714600000000001</v>
      </c>
      <c r="E142" s="47">
        <v>0</v>
      </c>
      <c r="F142" s="47">
        <v>0</v>
      </c>
      <c r="G142" s="47">
        <v>0</v>
      </c>
      <c r="H142" s="40">
        <f t="shared" si="28"/>
        <v>0.21714600000000001</v>
      </c>
      <c r="I142" s="43">
        <f t="shared" si="29"/>
        <v>0</v>
      </c>
      <c r="J142" s="43">
        <f t="shared" si="30"/>
        <v>0</v>
      </c>
      <c r="K142" s="43">
        <f t="shared" si="31"/>
        <v>0</v>
      </c>
      <c r="L142" s="43">
        <f t="shared" si="32"/>
        <v>100</v>
      </c>
      <c r="M142" s="47">
        <v>0</v>
      </c>
      <c r="N142" s="47">
        <v>0</v>
      </c>
      <c r="O142" s="40">
        <f t="shared" si="33"/>
        <v>0</v>
      </c>
      <c r="P142" s="47">
        <v>4.2826799999999996E-3</v>
      </c>
      <c r="Q142" s="40">
        <f t="shared" si="34"/>
        <v>4.2826799999999996E-3</v>
      </c>
      <c r="R142" s="43">
        <f t="shared" si="35"/>
        <v>0</v>
      </c>
      <c r="S142" s="43">
        <f t="shared" si="36"/>
        <v>0</v>
      </c>
      <c r="T142" s="43">
        <f t="shared" si="37"/>
        <v>0</v>
      </c>
      <c r="U142" s="43">
        <f t="shared" si="38"/>
        <v>1.9722582962615012</v>
      </c>
      <c r="V142" s="43">
        <f t="shared" si="39"/>
        <v>1.9722582962615012</v>
      </c>
      <c r="W142" s="41"/>
      <c r="X142" s="31">
        <f t="shared" si="40"/>
        <v>100</v>
      </c>
      <c r="Y142" s="31">
        <f t="shared" si="41"/>
        <v>1.9722582962615012</v>
      </c>
    </row>
    <row r="143" spans="1:25" ht="15" x14ac:dyDescent="0.25">
      <c r="A143" s="18" t="s">
        <v>335</v>
      </c>
      <c r="B143" s="18" t="s">
        <v>336</v>
      </c>
      <c r="C143" s="18" t="s">
        <v>29</v>
      </c>
      <c r="D143" s="47">
        <v>0.38239499999999998</v>
      </c>
      <c r="E143" s="47">
        <v>0</v>
      </c>
      <c r="F143" s="47">
        <v>0.19660140237400001</v>
      </c>
      <c r="G143" s="47">
        <v>2.9833043651999999E-2</v>
      </c>
      <c r="H143" s="40">
        <f t="shared" si="28"/>
        <v>0.15596055397399999</v>
      </c>
      <c r="I143" s="43">
        <f t="shared" si="29"/>
        <v>0</v>
      </c>
      <c r="J143" s="43">
        <f t="shared" si="30"/>
        <v>51.413172864184943</v>
      </c>
      <c r="K143" s="43">
        <f t="shared" si="31"/>
        <v>7.8016301604361988</v>
      </c>
      <c r="L143" s="43">
        <f t="shared" si="32"/>
        <v>40.785196975378859</v>
      </c>
      <c r="M143" s="47">
        <v>2.8939999999999999E-4</v>
      </c>
      <c r="N143" s="47">
        <v>9.2830700000000002E-2</v>
      </c>
      <c r="O143" s="40">
        <f t="shared" si="33"/>
        <v>9.3120099999999997E-2</v>
      </c>
      <c r="P143" s="47">
        <v>0.17813000000000001</v>
      </c>
      <c r="Q143" s="40">
        <f t="shared" si="34"/>
        <v>0.27125009999999999</v>
      </c>
      <c r="R143" s="43">
        <f t="shared" si="35"/>
        <v>7.5680905869585119E-2</v>
      </c>
      <c r="S143" s="43">
        <f t="shared" si="36"/>
        <v>24.276128087448846</v>
      </c>
      <c r="T143" s="43">
        <f t="shared" si="37"/>
        <v>24.351808993318429</v>
      </c>
      <c r="U143" s="43">
        <f t="shared" si="38"/>
        <v>46.582722054420174</v>
      </c>
      <c r="V143" s="43">
        <f t="shared" si="39"/>
        <v>70.934531047738588</v>
      </c>
      <c r="W143" s="41"/>
      <c r="X143" s="31">
        <f t="shared" si="40"/>
        <v>100</v>
      </c>
      <c r="Y143" s="31">
        <f t="shared" si="41"/>
        <v>70.934531047738602</v>
      </c>
    </row>
    <row r="144" spans="1:25" ht="15" x14ac:dyDescent="0.25">
      <c r="A144" s="18" t="s">
        <v>337</v>
      </c>
      <c r="B144" s="18" t="s">
        <v>338</v>
      </c>
      <c r="C144" s="18" t="s">
        <v>47</v>
      </c>
      <c r="D144" s="47">
        <v>1.09934</v>
      </c>
      <c r="E144" s="47">
        <v>8.5759686172700005E-3</v>
      </c>
      <c r="F144" s="47">
        <v>0</v>
      </c>
      <c r="G144" s="47">
        <v>0.20637773717999999</v>
      </c>
      <c r="H144" s="40">
        <f t="shared" si="28"/>
        <v>0.88438629420273007</v>
      </c>
      <c r="I144" s="43">
        <f t="shared" si="29"/>
        <v>0.7801015716038715</v>
      </c>
      <c r="J144" s="43">
        <f t="shared" si="30"/>
        <v>0</v>
      </c>
      <c r="K144" s="43">
        <f t="shared" si="31"/>
        <v>18.772876196627067</v>
      </c>
      <c r="L144" s="43">
        <f t="shared" si="32"/>
        <v>80.447022231769068</v>
      </c>
      <c r="M144" s="47">
        <v>0</v>
      </c>
      <c r="N144" s="47">
        <v>0</v>
      </c>
      <c r="O144" s="40">
        <f t="shared" si="33"/>
        <v>0</v>
      </c>
      <c r="P144" s="47">
        <v>9.2036199999999999E-2</v>
      </c>
      <c r="Q144" s="40">
        <f t="shared" si="34"/>
        <v>9.2036199999999999E-2</v>
      </c>
      <c r="R144" s="43">
        <f t="shared" si="35"/>
        <v>0</v>
      </c>
      <c r="S144" s="43">
        <f t="shared" si="36"/>
        <v>0</v>
      </c>
      <c r="T144" s="43">
        <f t="shared" si="37"/>
        <v>0</v>
      </c>
      <c r="U144" s="43">
        <f t="shared" si="38"/>
        <v>8.371950442993068</v>
      </c>
      <c r="V144" s="43">
        <f t="shared" si="39"/>
        <v>8.371950442993068</v>
      </c>
      <c r="W144" s="41"/>
      <c r="X144" s="31">
        <f t="shared" si="40"/>
        <v>100</v>
      </c>
      <c r="Y144" s="31">
        <f t="shared" si="41"/>
        <v>8.371950442993068</v>
      </c>
    </row>
    <row r="145" spans="1:25" ht="15" x14ac:dyDescent="0.25">
      <c r="A145" s="18" t="s">
        <v>339</v>
      </c>
      <c r="B145" s="18" t="s">
        <v>340</v>
      </c>
      <c r="C145" s="18" t="s">
        <v>29</v>
      </c>
      <c r="D145" s="47">
        <v>1.2918199999999999E-2</v>
      </c>
      <c r="E145" s="47">
        <v>0</v>
      </c>
      <c r="F145" s="47">
        <v>0</v>
      </c>
      <c r="G145" s="47">
        <v>0</v>
      </c>
      <c r="H145" s="40">
        <f t="shared" si="28"/>
        <v>1.2918199999999999E-2</v>
      </c>
      <c r="I145" s="43">
        <f t="shared" si="29"/>
        <v>0</v>
      </c>
      <c r="J145" s="43">
        <f t="shared" si="30"/>
        <v>0</v>
      </c>
      <c r="K145" s="43">
        <f t="shared" si="31"/>
        <v>0</v>
      </c>
      <c r="L145" s="43">
        <f t="shared" si="32"/>
        <v>100</v>
      </c>
      <c r="M145" s="47">
        <v>0</v>
      </c>
      <c r="N145" s="47">
        <v>0</v>
      </c>
      <c r="O145" s="40">
        <f t="shared" si="33"/>
        <v>0</v>
      </c>
      <c r="P145" s="47">
        <v>0</v>
      </c>
      <c r="Q145" s="40">
        <f t="shared" si="34"/>
        <v>0</v>
      </c>
      <c r="R145" s="43">
        <f t="shared" si="35"/>
        <v>0</v>
      </c>
      <c r="S145" s="43">
        <f t="shared" si="36"/>
        <v>0</v>
      </c>
      <c r="T145" s="43">
        <f t="shared" si="37"/>
        <v>0</v>
      </c>
      <c r="U145" s="43">
        <f t="shared" si="38"/>
        <v>0</v>
      </c>
      <c r="V145" s="43">
        <f t="shared" si="39"/>
        <v>0</v>
      </c>
      <c r="W145" s="41"/>
      <c r="X145" s="31">
        <f t="shared" si="40"/>
        <v>100</v>
      </c>
      <c r="Y145" s="31">
        <f t="shared" si="41"/>
        <v>0</v>
      </c>
    </row>
    <row r="146" spans="1:25" ht="15" x14ac:dyDescent="0.25">
      <c r="A146" s="18" t="s">
        <v>341</v>
      </c>
      <c r="B146" s="18" t="s">
        <v>342</v>
      </c>
      <c r="C146" s="18" t="s">
        <v>47</v>
      </c>
      <c r="D146" s="47">
        <v>0.53140699999999996</v>
      </c>
      <c r="E146" s="47">
        <v>0</v>
      </c>
      <c r="F146" s="47">
        <v>0</v>
      </c>
      <c r="G146" s="47">
        <v>0</v>
      </c>
      <c r="H146" s="40">
        <f t="shared" si="28"/>
        <v>0.53140699999999996</v>
      </c>
      <c r="I146" s="43">
        <f t="shared" si="29"/>
        <v>0</v>
      </c>
      <c r="J146" s="43">
        <f t="shared" si="30"/>
        <v>0</v>
      </c>
      <c r="K146" s="43">
        <f t="shared" si="31"/>
        <v>0</v>
      </c>
      <c r="L146" s="43">
        <f t="shared" si="32"/>
        <v>100</v>
      </c>
      <c r="M146" s="47">
        <v>0</v>
      </c>
      <c r="N146" s="47">
        <v>0</v>
      </c>
      <c r="O146" s="40">
        <f t="shared" si="33"/>
        <v>0</v>
      </c>
      <c r="P146" s="47">
        <v>0</v>
      </c>
      <c r="Q146" s="40">
        <f t="shared" si="34"/>
        <v>0</v>
      </c>
      <c r="R146" s="43">
        <f t="shared" si="35"/>
        <v>0</v>
      </c>
      <c r="S146" s="43">
        <f t="shared" si="36"/>
        <v>0</v>
      </c>
      <c r="T146" s="43">
        <f t="shared" si="37"/>
        <v>0</v>
      </c>
      <c r="U146" s="43">
        <f t="shared" si="38"/>
        <v>0</v>
      </c>
      <c r="V146" s="43">
        <f t="shared" si="39"/>
        <v>0</v>
      </c>
      <c r="W146" s="41"/>
      <c r="X146" s="31">
        <f t="shared" si="40"/>
        <v>100</v>
      </c>
      <c r="Y146" s="31">
        <f t="shared" si="41"/>
        <v>0</v>
      </c>
    </row>
    <row r="147" spans="1:25" ht="15" x14ac:dyDescent="0.25">
      <c r="A147" s="18" t="s">
        <v>343</v>
      </c>
      <c r="B147" s="18" t="s">
        <v>344</v>
      </c>
      <c r="C147" s="18" t="s">
        <v>29</v>
      </c>
      <c r="D147" s="47">
        <v>0.37589</v>
      </c>
      <c r="E147" s="47">
        <v>0</v>
      </c>
      <c r="F147" s="47">
        <v>0</v>
      </c>
      <c r="G147" s="47">
        <v>0</v>
      </c>
      <c r="H147" s="40">
        <f t="shared" si="28"/>
        <v>0.37589</v>
      </c>
      <c r="I147" s="43">
        <f t="shared" si="29"/>
        <v>0</v>
      </c>
      <c r="J147" s="43">
        <f t="shared" si="30"/>
        <v>0</v>
      </c>
      <c r="K147" s="43">
        <f t="shared" si="31"/>
        <v>0</v>
      </c>
      <c r="L147" s="43">
        <f t="shared" si="32"/>
        <v>100</v>
      </c>
      <c r="M147" s="47">
        <v>0</v>
      </c>
      <c r="N147" s="47">
        <v>0</v>
      </c>
      <c r="O147" s="40">
        <f t="shared" si="33"/>
        <v>0</v>
      </c>
      <c r="P147" s="47">
        <v>5.5372000000000001E-6</v>
      </c>
      <c r="Q147" s="40">
        <f t="shared" si="34"/>
        <v>5.5372000000000001E-6</v>
      </c>
      <c r="R147" s="43">
        <f t="shared" si="35"/>
        <v>0</v>
      </c>
      <c r="S147" s="43">
        <f t="shared" si="36"/>
        <v>0</v>
      </c>
      <c r="T147" s="43">
        <f t="shared" si="37"/>
        <v>0</v>
      </c>
      <c r="U147" s="43">
        <f t="shared" si="38"/>
        <v>1.4730905318045173E-3</v>
      </c>
      <c r="V147" s="43">
        <f t="shared" si="39"/>
        <v>1.4730905318045173E-3</v>
      </c>
      <c r="W147" s="41"/>
      <c r="X147" s="31">
        <f t="shared" si="40"/>
        <v>100</v>
      </c>
      <c r="Y147" s="31">
        <f t="shared" si="41"/>
        <v>1.4730905318045173E-3</v>
      </c>
    </row>
    <row r="148" spans="1:25" ht="15" x14ac:dyDescent="0.25">
      <c r="A148" s="18" t="s">
        <v>345</v>
      </c>
      <c r="B148" s="18" t="s">
        <v>346</v>
      </c>
      <c r="C148" s="18" t="s">
        <v>47</v>
      </c>
      <c r="D148" s="47">
        <v>0.704071</v>
      </c>
      <c r="E148" s="47">
        <v>0</v>
      </c>
      <c r="F148" s="47">
        <v>0</v>
      </c>
      <c r="G148" s="47">
        <v>0</v>
      </c>
      <c r="H148" s="40">
        <f t="shared" si="28"/>
        <v>0.704071</v>
      </c>
      <c r="I148" s="43">
        <f t="shared" si="29"/>
        <v>0</v>
      </c>
      <c r="J148" s="43">
        <f t="shared" si="30"/>
        <v>0</v>
      </c>
      <c r="K148" s="43">
        <f t="shared" si="31"/>
        <v>0</v>
      </c>
      <c r="L148" s="43">
        <f t="shared" si="32"/>
        <v>100</v>
      </c>
      <c r="M148" s="47">
        <v>3.34562E-4</v>
      </c>
      <c r="N148" s="47">
        <v>2.7022899999999998E-4</v>
      </c>
      <c r="O148" s="40">
        <f t="shared" si="33"/>
        <v>6.0479099999999992E-4</v>
      </c>
      <c r="P148" s="47">
        <v>0.22368299999999999</v>
      </c>
      <c r="Q148" s="40">
        <f t="shared" si="34"/>
        <v>0.22428779099999999</v>
      </c>
      <c r="R148" s="43">
        <f t="shared" si="35"/>
        <v>4.7518219043249897E-2</v>
      </c>
      <c r="S148" s="43">
        <f t="shared" si="36"/>
        <v>3.8380930332310235E-2</v>
      </c>
      <c r="T148" s="43">
        <f t="shared" si="37"/>
        <v>8.5899149375560119E-2</v>
      </c>
      <c r="U148" s="43">
        <f t="shared" si="38"/>
        <v>31.769949337495788</v>
      </c>
      <c r="V148" s="43">
        <f t="shared" si="39"/>
        <v>31.855848486871352</v>
      </c>
      <c r="W148" s="41"/>
      <c r="X148" s="31">
        <f t="shared" si="40"/>
        <v>100</v>
      </c>
      <c r="Y148" s="31">
        <f t="shared" si="41"/>
        <v>31.855848486871349</v>
      </c>
    </row>
    <row r="149" spans="1:25" ht="15" x14ac:dyDescent="0.25">
      <c r="A149" s="18" t="s">
        <v>347</v>
      </c>
      <c r="B149" s="18" t="s">
        <v>348</v>
      </c>
      <c r="C149" s="18" t="s">
        <v>29</v>
      </c>
      <c r="D149" s="47">
        <v>0.32669599999999999</v>
      </c>
      <c r="E149" s="47">
        <v>0</v>
      </c>
      <c r="F149" s="47">
        <v>0</v>
      </c>
      <c r="G149" s="47">
        <v>0</v>
      </c>
      <c r="H149" s="40">
        <f t="shared" si="28"/>
        <v>0.32669599999999999</v>
      </c>
      <c r="I149" s="43">
        <f t="shared" si="29"/>
        <v>0</v>
      </c>
      <c r="J149" s="43">
        <f t="shared" si="30"/>
        <v>0</v>
      </c>
      <c r="K149" s="43">
        <f t="shared" si="31"/>
        <v>0</v>
      </c>
      <c r="L149" s="43">
        <f t="shared" si="32"/>
        <v>100</v>
      </c>
      <c r="M149" s="47">
        <v>0</v>
      </c>
      <c r="N149" s="47">
        <v>0</v>
      </c>
      <c r="O149" s="40">
        <f t="shared" si="33"/>
        <v>0</v>
      </c>
      <c r="P149" s="47">
        <v>8.3926799999999997E-5</v>
      </c>
      <c r="Q149" s="40">
        <f t="shared" si="34"/>
        <v>8.3926799999999997E-5</v>
      </c>
      <c r="R149" s="43">
        <f t="shared" si="35"/>
        <v>0</v>
      </c>
      <c r="S149" s="43">
        <f t="shared" si="36"/>
        <v>0</v>
      </c>
      <c r="T149" s="43">
        <f t="shared" si="37"/>
        <v>0</v>
      </c>
      <c r="U149" s="43">
        <f t="shared" si="38"/>
        <v>2.568957073242403E-2</v>
      </c>
      <c r="V149" s="43">
        <f t="shared" si="39"/>
        <v>2.568957073242403E-2</v>
      </c>
      <c r="W149" s="41"/>
      <c r="X149" s="31">
        <f t="shared" si="40"/>
        <v>100</v>
      </c>
      <c r="Y149" s="31">
        <f t="shared" si="41"/>
        <v>2.568957073242403E-2</v>
      </c>
    </row>
    <row r="150" spans="1:25" ht="15" x14ac:dyDescent="0.25">
      <c r="A150" s="18" t="s">
        <v>349</v>
      </c>
      <c r="B150" s="18" t="s">
        <v>350</v>
      </c>
      <c r="C150" s="18" t="s">
        <v>36</v>
      </c>
      <c r="D150" s="47">
        <v>1.4755799999999999</v>
      </c>
      <c r="E150" s="47">
        <v>0</v>
      </c>
      <c r="F150" s="47">
        <v>0</v>
      </c>
      <c r="G150" s="47">
        <v>0</v>
      </c>
      <c r="H150" s="40">
        <f t="shared" si="28"/>
        <v>1.4755799999999999</v>
      </c>
      <c r="I150" s="43">
        <f t="shared" si="29"/>
        <v>0</v>
      </c>
      <c r="J150" s="43">
        <f t="shared" si="30"/>
        <v>0</v>
      </c>
      <c r="K150" s="43">
        <f t="shared" si="31"/>
        <v>0</v>
      </c>
      <c r="L150" s="43">
        <f t="shared" si="32"/>
        <v>100</v>
      </c>
      <c r="M150" s="47">
        <v>2.5999999999999999E-2</v>
      </c>
      <c r="N150" s="47">
        <v>1.68939E-2</v>
      </c>
      <c r="O150" s="40">
        <f t="shared" si="33"/>
        <v>4.2893899999999999E-2</v>
      </c>
      <c r="P150" s="47">
        <v>9.8118399999999995E-2</v>
      </c>
      <c r="Q150" s="40">
        <f t="shared" si="34"/>
        <v>0.14101229999999998</v>
      </c>
      <c r="R150" s="43">
        <f t="shared" si="35"/>
        <v>1.7620190026972447</v>
      </c>
      <c r="S150" s="43">
        <f t="shared" si="36"/>
        <v>1.1448989549871915</v>
      </c>
      <c r="T150" s="43">
        <f t="shared" si="37"/>
        <v>2.9069179576844362</v>
      </c>
      <c r="U150" s="43">
        <f t="shared" si="38"/>
        <v>6.6494802043942052</v>
      </c>
      <c r="V150" s="43">
        <f t="shared" si="39"/>
        <v>9.55639816207864</v>
      </c>
      <c r="W150" s="41"/>
      <c r="X150" s="31">
        <f t="shared" si="40"/>
        <v>100</v>
      </c>
      <c r="Y150" s="31">
        <f t="shared" si="41"/>
        <v>9.5563981620786418</v>
      </c>
    </row>
    <row r="151" spans="1:25" ht="15" x14ac:dyDescent="0.25">
      <c r="A151" s="18" t="s">
        <v>351</v>
      </c>
      <c r="B151" s="18" t="s">
        <v>352</v>
      </c>
      <c r="C151" s="18" t="s">
        <v>665</v>
      </c>
      <c r="D151" s="47">
        <v>2.04799</v>
      </c>
      <c r="E151" s="47">
        <v>2.4224440549400001E-2</v>
      </c>
      <c r="F151" s="47">
        <v>4.2118599141400002E-2</v>
      </c>
      <c r="G151" s="47">
        <v>0.19564992113999999</v>
      </c>
      <c r="H151" s="40">
        <f t="shared" si="28"/>
        <v>1.7859970391692002</v>
      </c>
      <c r="I151" s="43">
        <f t="shared" si="29"/>
        <v>1.1828397867860683</v>
      </c>
      <c r="J151" s="43">
        <f t="shared" si="30"/>
        <v>2.056582265606766</v>
      </c>
      <c r="K151" s="43">
        <f t="shared" si="31"/>
        <v>9.5532654524680289</v>
      </c>
      <c r="L151" s="43">
        <f t="shared" si="32"/>
        <v>87.207312495139149</v>
      </c>
      <c r="M151" s="47">
        <v>5.3660300000000001E-2</v>
      </c>
      <c r="N151" s="47">
        <v>1.36632E-2</v>
      </c>
      <c r="O151" s="40">
        <f t="shared" si="33"/>
        <v>6.7323500000000008E-2</v>
      </c>
      <c r="P151" s="47">
        <v>9.0896699999999997E-2</v>
      </c>
      <c r="Q151" s="40">
        <f t="shared" si="34"/>
        <v>0.15822020000000001</v>
      </c>
      <c r="R151" s="43">
        <f t="shared" si="35"/>
        <v>2.6201446296124491</v>
      </c>
      <c r="S151" s="43">
        <f t="shared" si="36"/>
        <v>0.66715169507663608</v>
      </c>
      <c r="T151" s="43">
        <f t="shared" si="37"/>
        <v>3.2872963246890858</v>
      </c>
      <c r="U151" s="43">
        <f t="shared" si="38"/>
        <v>4.4383371012553772</v>
      </c>
      <c r="V151" s="43">
        <f t="shared" si="39"/>
        <v>7.725633425944463</v>
      </c>
      <c r="W151" s="41"/>
      <c r="X151" s="31">
        <f t="shared" si="40"/>
        <v>100.00000000000001</v>
      </c>
      <c r="Y151" s="31">
        <f t="shared" si="41"/>
        <v>7.7256334259444621</v>
      </c>
    </row>
    <row r="152" spans="1:25" ht="15" x14ac:dyDescent="0.25">
      <c r="A152" s="18" t="s">
        <v>353</v>
      </c>
      <c r="B152" s="18" t="s">
        <v>354</v>
      </c>
      <c r="C152" s="18" t="s">
        <v>36</v>
      </c>
      <c r="D152" s="47">
        <v>2.6011799999999998</v>
      </c>
      <c r="E152" s="47">
        <v>0</v>
      </c>
      <c r="F152" s="47">
        <v>0</v>
      </c>
      <c r="G152" s="47">
        <v>0</v>
      </c>
      <c r="H152" s="40">
        <f t="shared" si="28"/>
        <v>2.6011799999999998</v>
      </c>
      <c r="I152" s="43">
        <f t="shared" si="29"/>
        <v>0</v>
      </c>
      <c r="J152" s="43">
        <f t="shared" si="30"/>
        <v>0</v>
      </c>
      <c r="K152" s="43">
        <f t="shared" si="31"/>
        <v>0</v>
      </c>
      <c r="L152" s="43">
        <f t="shared" si="32"/>
        <v>100</v>
      </c>
      <c r="M152" s="47">
        <v>0</v>
      </c>
      <c r="N152" s="47">
        <v>3.8014100000000002E-2</v>
      </c>
      <c r="O152" s="40">
        <f t="shared" si="33"/>
        <v>3.8014100000000002E-2</v>
      </c>
      <c r="P152" s="47">
        <v>6.1875100000000002E-2</v>
      </c>
      <c r="Q152" s="40">
        <f t="shared" si="34"/>
        <v>9.9889200000000011E-2</v>
      </c>
      <c r="R152" s="43">
        <f t="shared" si="35"/>
        <v>0</v>
      </c>
      <c r="S152" s="43">
        <f t="shared" si="36"/>
        <v>1.4614175105144589</v>
      </c>
      <c r="T152" s="43">
        <f t="shared" si="37"/>
        <v>1.4614175105144589</v>
      </c>
      <c r="U152" s="43">
        <f t="shared" si="38"/>
        <v>2.3787319601104118</v>
      </c>
      <c r="V152" s="43">
        <f t="shared" si="39"/>
        <v>3.8401494706248709</v>
      </c>
      <c r="W152" s="41"/>
      <c r="X152" s="31">
        <f t="shared" si="40"/>
        <v>100</v>
      </c>
      <c r="Y152" s="31">
        <f t="shared" si="41"/>
        <v>3.8401494706248709</v>
      </c>
    </row>
    <row r="153" spans="1:25" ht="15" x14ac:dyDescent="0.25">
      <c r="A153" s="18" t="s">
        <v>355</v>
      </c>
      <c r="B153" s="18" t="s">
        <v>356</v>
      </c>
      <c r="C153" s="18" t="s">
        <v>47</v>
      </c>
      <c r="D153" s="47">
        <v>4.0612199999999996</v>
      </c>
      <c r="E153" s="47">
        <v>2.0799999999999999E-2</v>
      </c>
      <c r="F153" s="47">
        <v>9.6966277001100006E-3</v>
      </c>
      <c r="G153" s="47">
        <v>2.4612201408800001</v>
      </c>
      <c r="H153" s="40">
        <f t="shared" si="28"/>
        <v>1.5695032314198896</v>
      </c>
      <c r="I153" s="43">
        <f t="shared" si="29"/>
        <v>0.5121613702286506</v>
      </c>
      <c r="J153" s="43">
        <f t="shared" si="30"/>
        <v>0.2387614485329532</v>
      </c>
      <c r="K153" s="43">
        <f t="shared" si="31"/>
        <v>60.602974989781401</v>
      </c>
      <c r="L153" s="43">
        <f t="shared" si="32"/>
        <v>38.646102191456997</v>
      </c>
      <c r="M153" s="47">
        <v>9.9864999999999995E-2</v>
      </c>
      <c r="N153" s="47">
        <v>0.31844499999999998</v>
      </c>
      <c r="O153" s="40">
        <f t="shared" si="33"/>
        <v>0.41830999999999996</v>
      </c>
      <c r="P153" s="47">
        <v>0.64247900000000002</v>
      </c>
      <c r="Q153" s="40">
        <f t="shared" si="34"/>
        <v>1.060789</v>
      </c>
      <c r="R153" s="43">
        <f t="shared" si="35"/>
        <v>2.4589901556675087</v>
      </c>
      <c r="S153" s="43">
        <f t="shared" si="36"/>
        <v>7.8411167087722413</v>
      </c>
      <c r="T153" s="43">
        <f t="shared" si="37"/>
        <v>10.30010686443975</v>
      </c>
      <c r="U153" s="43">
        <f t="shared" si="38"/>
        <v>15.819852162650633</v>
      </c>
      <c r="V153" s="43">
        <f t="shared" si="39"/>
        <v>26.119959027090385</v>
      </c>
      <c r="W153" s="41"/>
      <c r="X153" s="31">
        <f t="shared" si="40"/>
        <v>100</v>
      </c>
      <c r="Y153" s="31">
        <f t="shared" si="41"/>
        <v>26.119959027090381</v>
      </c>
    </row>
    <row r="154" spans="1:25" ht="15" x14ac:dyDescent="0.25">
      <c r="A154" s="18" t="s">
        <v>357</v>
      </c>
      <c r="B154" s="18" t="s">
        <v>358</v>
      </c>
      <c r="C154" s="18" t="s">
        <v>47</v>
      </c>
      <c r="D154" s="47">
        <v>7.59199</v>
      </c>
      <c r="E154" s="47">
        <v>0</v>
      </c>
      <c r="F154" s="47">
        <v>0</v>
      </c>
      <c r="G154" s="47">
        <v>0</v>
      </c>
      <c r="H154" s="40">
        <f t="shared" si="28"/>
        <v>7.59199</v>
      </c>
      <c r="I154" s="43">
        <f t="shared" si="29"/>
        <v>0</v>
      </c>
      <c r="J154" s="43">
        <f t="shared" si="30"/>
        <v>0</v>
      </c>
      <c r="K154" s="43">
        <f t="shared" si="31"/>
        <v>0</v>
      </c>
      <c r="L154" s="43">
        <f t="shared" si="32"/>
        <v>100</v>
      </c>
      <c r="M154" s="47">
        <v>8.7766900000000002E-3</v>
      </c>
      <c r="N154" s="47">
        <v>5.2771199999999997E-2</v>
      </c>
      <c r="O154" s="40">
        <f t="shared" si="33"/>
        <v>6.1547889999999994E-2</v>
      </c>
      <c r="P154" s="47">
        <v>0.11652999999999999</v>
      </c>
      <c r="Q154" s="40">
        <f t="shared" si="34"/>
        <v>0.17807788999999999</v>
      </c>
      <c r="R154" s="43">
        <f t="shared" si="35"/>
        <v>0.11560460432640191</v>
      </c>
      <c r="S154" s="43">
        <f t="shared" si="36"/>
        <v>0.69509048352276548</v>
      </c>
      <c r="T154" s="43">
        <f t="shared" si="37"/>
        <v>0.81069508784916733</v>
      </c>
      <c r="U154" s="43">
        <f t="shared" si="38"/>
        <v>1.5349071850726883</v>
      </c>
      <c r="V154" s="43">
        <f t="shared" si="39"/>
        <v>2.3456022729218557</v>
      </c>
      <c r="W154" s="41"/>
      <c r="X154" s="31">
        <f t="shared" si="40"/>
        <v>100</v>
      </c>
      <c r="Y154" s="31">
        <f t="shared" si="41"/>
        <v>2.3456022729218557</v>
      </c>
    </row>
    <row r="155" spans="1:25" ht="15" x14ac:dyDescent="0.25">
      <c r="A155" s="18" t="s">
        <v>359</v>
      </c>
      <c r="B155" s="18" t="s">
        <v>360</v>
      </c>
      <c r="C155" s="18" t="s">
        <v>47</v>
      </c>
      <c r="D155" s="47">
        <v>1.62287</v>
      </c>
      <c r="E155" s="47">
        <v>0</v>
      </c>
      <c r="F155" s="47">
        <v>2.6215438916899999E-4</v>
      </c>
      <c r="G155" s="47">
        <v>0.52595870346999996</v>
      </c>
      <c r="H155" s="40">
        <f t="shared" si="28"/>
        <v>1.0966491421408311</v>
      </c>
      <c r="I155" s="43">
        <f t="shared" si="29"/>
        <v>0</v>
      </c>
      <c r="J155" s="43">
        <f t="shared" si="30"/>
        <v>1.6153751635620842E-2</v>
      </c>
      <c r="K155" s="43">
        <f t="shared" si="31"/>
        <v>32.409170387646576</v>
      </c>
      <c r="L155" s="43">
        <f t="shared" si="32"/>
        <v>67.574675860717804</v>
      </c>
      <c r="M155" s="47">
        <v>0.30299199999999998</v>
      </c>
      <c r="N155" s="47">
        <v>8.2375900000000002E-2</v>
      </c>
      <c r="O155" s="40">
        <f t="shared" si="33"/>
        <v>0.38536789999999999</v>
      </c>
      <c r="P155" s="47">
        <v>0.24974099999999999</v>
      </c>
      <c r="Q155" s="40">
        <f t="shared" si="34"/>
        <v>0.63510889999999998</v>
      </c>
      <c r="R155" s="43">
        <f t="shared" si="35"/>
        <v>18.67013377534861</v>
      </c>
      <c r="S155" s="43">
        <f t="shared" si="36"/>
        <v>5.0759395392113973</v>
      </c>
      <c r="T155" s="43">
        <f t="shared" si="37"/>
        <v>23.746073314560007</v>
      </c>
      <c r="U155" s="43">
        <f t="shared" si="38"/>
        <v>15.388848151731191</v>
      </c>
      <c r="V155" s="43">
        <f t="shared" si="39"/>
        <v>39.134921466291203</v>
      </c>
      <c r="W155" s="41"/>
      <c r="X155" s="31">
        <f t="shared" si="40"/>
        <v>100</v>
      </c>
      <c r="Y155" s="31">
        <f t="shared" si="41"/>
        <v>39.134921466291196</v>
      </c>
    </row>
    <row r="156" spans="1:25" ht="15" x14ac:dyDescent="0.25">
      <c r="A156" s="18" t="s">
        <v>361</v>
      </c>
      <c r="B156" s="18" t="s">
        <v>362</v>
      </c>
      <c r="C156" s="18" t="s">
        <v>29</v>
      </c>
      <c r="D156" s="47">
        <v>3.3492000000000002</v>
      </c>
      <c r="E156" s="47">
        <v>2.2324358008199999E-2</v>
      </c>
      <c r="F156" s="47">
        <v>0</v>
      </c>
      <c r="G156" s="47">
        <v>0</v>
      </c>
      <c r="H156" s="40">
        <f t="shared" si="28"/>
        <v>3.3268756419918</v>
      </c>
      <c r="I156" s="43">
        <f t="shared" si="29"/>
        <v>0.66655792452525964</v>
      </c>
      <c r="J156" s="43">
        <f t="shared" si="30"/>
        <v>0</v>
      </c>
      <c r="K156" s="43">
        <f t="shared" si="31"/>
        <v>0</v>
      </c>
      <c r="L156" s="43">
        <f t="shared" si="32"/>
        <v>99.333442075474736</v>
      </c>
      <c r="M156" s="47">
        <v>4.71993E-2</v>
      </c>
      <c r="N156" s="47">
        <v>8.9818499999999996E-2</v>
      </c>
      <c r="O156" s="40">
        <f t="shared" si="33"/>
        <v>0.1370178</v>
      </c>
      <c r="P156" s="47">
        <v>0.40075499999999997</v>
      </c>
      <c r="Q156" s="40">
        <f t="shared" si="34"/>
        <v>0.53777279999999994</v>
      </c>
      <c r="R156" s="43">
        <f t="shared" si="35"/>
        <v>1.4092708706556789</v>
      </c>
      <c r="S156" s="43">
        <f t="shared" si="36"/>
        <v>2.6817896811178783</v>
      </c>
      <c r="T156" s="43">
        <f t="shared" si="37"/>
        <v>4.0910605517735572</v>
      </c>
      <c r="U156" s="43">
        <f t="shared" si="38"/>
        <v>11.965693299892511</v>
      </c>
      <c r="V156" s="43">
        <f t="shared" si="39"/>
        <v>16.056753851666066</v>
      </c>
      <c r="W156" s="41"/>
      <c r="X156" s="31">
        <f t="shared" si="40"/>
        <v>100</v>
      </c>
      <c r="Y156" s="31">
        <f t="shared" si="41"/>
        <v>16.056753851666066</v>
      </c>
    </row>
    <row r="157" spans="1:25" ht="15" x14ac:dyDescent="0.25">
      <c r="A157" s="18" t="s">
        <v>363</v>
      </c>
      <c r="B157" s="18" t="s">
        <v>364</v>
      </c>
      <c r="C157" s="18" t="s">
        <v>29</v>
      </c>
      <c r="D157" s="47">
        <v>1.07378</v>
      </c>
      <c r="E157" s="47">
        <v>0</v>
      </c>
      <c r="F157" s="47">
        <v>0</v>
      </c>
      <c r="G157" s="47">
        <v>2.4232485882099999E-2</v>
      </c>
      <c r="H157" s="40">
        <f t="shared" si="28"/>
        <v>1.0495475141179</v>
      </c>
      <c r="I157" s="43">
        <f t="shared" si="29"/>
        <v>0</v>
      </c>
      <c r="J157" s="43">
        <f t="shared" si="30"/>
        <v>0</v>
      </c>
      <c r="K157" s="43">
        <f t="shared" si="31"/>
        <v>2.2567458773771163</v>
      </c>
      <c r="L157" s="43">
        <f t="shared" si="32"/>
        <v>97.743254122622886</v>
      </c>
      <c r="M157" s="47">
        <v>0</v>
      </c>
      <c r="N157" s="47">
        <v>0</v>
      </c>
      <c r="O157" s="40">
        <f t="shared" si="33"/>
        <v>0</v>
      </c>
      <c r="P157" s="47">
        <v>8.52826E-4</v>
      </c>
      <c r="Q157" s="40">
        <f t="shared" si="34"/>
        <v>8.52826E-4</v>
      </c>
      <c r="R157" s="43">
        <f t="shared" si="35"/>
        <v>0</v>
      </c>
      <c r="S157" s="43">
        <f t="shared" si="36"/>
        <v>0</v>
      </c>
      <c r="T157" s="43">
        <f t="shared" si="37"/>
        <v>0</v>
      </c>
      <c r="U157" s="43">
        <f t="shared" si="38"/>
        <v>7.9422786790590255E-2</v>
      </c>
      <c r="V157" s="43">
        <f t="shared" si="39"/>
        <v>7.9422786790590255E-2</v>
      </c>
      <c r="W157" s="41"/>
      <c r="X157" s="31">
        <f t="shared" si="40"/>
        <v>100</v>
      </c>
      <c r="Y157" s="31">
        <f t="shared" si="41"/>
        <v>7.9422786790590255E-2</v>
      </c>
    </row>
    <row r="158" spans="1:25" ht="15" x14ac:dyDescent="0.25">
      <c r="A158" s="18" t="s">
        <v>365</v>
      </c>
      <c r="B158" s="18" t="s">
        <v>366</v>
      </c>
      <c r="C158" s="18" t="s">
        <v>29</v>
      </c>
      <c r="D158" s="47">
        <v>0.30749399999999999</v>
      </c>
      <c r="E158" s="47">
        <v>0</v>
      </c>
      <c r="F158" s="47">
        <v>0</v>
      </c>
      <c r="G158" s="47">
        <v>0</v>
      </c>
      <c r="H158" s="40">
        <f t="shared" si="28"/>
        <v>0.30749399999999999</v>
      </c>
      <c r="I158" s="43">
        <f t="shared" si="29"/>
        <v>0</v>
      </c>
      <c r="J158" s="43">
        <f t="shared" si="30"/>
        <v>0</v>
      </c>
      <c r="K158" s="43">
        <f t="shared" si="31"/>
        <v>0</v>
      </c>
      <c r="L158" s="43">
        <f t="shared" si="32"/>
        <v>100</v>
      </c>
      <c r="M158" s="47">
        <v>0</v>
      </c>
      <c r="N158" s="47">
        <v>0</v>
      </c>
      <c r="O158" s="40">
        <f t="shared" si="33"/>
        <v>0</v>
      </c>
      <c r="P158" s="47">
        <v>0</v>
      </c>
      <c r="Q158" s="40">
        <f t="shared" si="34"/>
        <v>0</v>
      </c>
      <c r="R158" s="43">
        <f t="shared" si="35"/>
        <v>0</v>
      </c>
      <c r="S158" s="43">
        <f t="shared" si="36"/>
        <v>0</v>
      </c>
      <c r="T158" s="43">
        <f t="shared" si="37"/>
        <v>0</v>
      </c>
      <c r="U158" s="43">
        <f t="shared" si="38"/>
        <v>0</v>
      </c>
      <c r="V158" s="43">
        <f t="shared" si="39"/>
        <v>0</v>
      </c>
      <c r="W158" s="41"/>
      <c r="X158" s="31">
        <f t="shared" si="40"/>
        <v>100</v>
      </c>
      <c r="Y158" s="31">
        <f t="shared" si="41"/>
        <v>0</v>
      </c>
    </row>
    <row r="159" spans="1:25" ht="15" x14ac:dyDescent="0.25">
      <c r="A159" s="18" t="s">
        <v>367</v>
      </c>
      <c r="B159" s="18" t="s">
        <v>368</v>
      </c>
      <c r="C159" s="18" t="s">
        <v>29</v>
      </c>
      <c r="D159" s="47">
        <v>1.55837</v>
      </c>
      <c r="E159" s="47">
        <v>0</v>
      </c>
      <c r="F159" s="47">
        <v>0</v>
      </c>
      <c r="G159" s="47">
        <v>0</v>
      </c>
      <c r="H159" s="40">
        <f t="shared" si="28"/>
        <v>1.55837</v>
      </c>
      <c r="I159" s="43">
        <f t="shared" si="29"/>
        <v>0</v>
      </c>
      <c r="J159" s="43">
        <f t="shared" si="30"/>
        <v>0</v>
      </c>
      <c r="K159" s="43">
        <f t="shared" si="31"/>
        <v>0</v>
      </c>
      <c r="L159" s="43">
        <f t="shared" si="32"/>
        <v>100</v>
      </c>
      <c r="M159" s="47">
        <v>0</v>
      </c>
      <c r="N159" s="47">
        <v>0</v>
      </c>
      <c r="O159" s="40">
        <f t="shared" si="33"/>
        <v>0</v>
      </c>
      <c r="P159" s="47">
        <v>0</v>
      </c>
      <c r="Q159" s="40">
        <f t="shared" si="34"/>
        <v>0</v>
      </c>
      <c r="R159" s="43">
        <f t="shared" si="35"/>
        <v>0</v>
      </c>
      <c r="S159" s="43">
        <f t="shared" si="36"/>
        <v>0</v>
      </c>
      <c r="T159" s="43">
        <f t="shared" si="37"/>
        <v>0</v>
      </c>
      <c r="U159" s="43">
        <f t="shared" si="38"/>
        <v>0</v>
      </c>
      <c r="V159" s="43">
        <f t="shared" si="39"/>
        <v>0</v>
      </c>
      <c r="W159" s="41"/>
      <c r="X159" s="31">
        <f t="shared" si="40"/>
        <v>100</v>
      </c>
      <c r="Y159" s="31">
        <f t="shared" si="41"/>
        <v>0</v>
      </c>
    </row>
    <row r="160" spans="1:25" ht="15" x14ac:dyDescent="0.25">
      <c r="A160" s="18" t="s">
        <v>369</v>
      </c>
      <c r="B160" s="18" t="s">
        <v>370</v>
      </c>
      <c r="C160" s="18" t="s">
        <v>29</v>
      </c>
      <c r="D160" s="47">
        <v>0.33293899999999998</v>
      </c>
      <c r="E160" s="47">
        <v>1.9416409589700001E-4</v>
      </c>
      <c r="F160" s="47">
        <v>0</v>
      </c>
      <c r="G160" s="47">
        <v>2.4852840095000001E-3</v>
      </c>
      <c r="H160" s="40">
        <f t="shared" si="28"/>
        <v>0.33025955189460299</v>
      </c>
      <c r="I160" s="43">
        <f t="shared" si="29"/>
        <v>5.8318219222440154E-2</v>
      </c>
      <c r="J160" s="43">
        <f t="shared" si="30"/>
        <v>0</v>
      </c>
      <c r="K160" s="43">
        <f t="shared" si="31"/>
        <v>0.74646827481911104</v>
      </c>
      <c r="L160" s="43">
        <f t="shared" si="32"/>
        <v>99.195213505958449</v>
      </c>
      <c r="M160" s="47">
        <v>0</v>
      </c>
      <c r="N160" s="47">
        <v>0</v>
      </c>
      <c r="O160" s="40">
        <f t="shared" si="33"/>
        <v>0</v>
      </c>
      <c r="P160" s="47">
        <v>1.0223899999999999E-2</v>
      </c>
      <c r="Q160" s="40">
        <f t="shared" si="34"/>
        <v>1.0223899999999999E-2</v>
      </c>
      <c r="R160" s="43">
        <f t="shared" si="35"/>
        <v>0</v>
      </c>
      <c r="S160" s="43">
        <f t="shared" si="36"/>
        <v>0</v>
      </c>
      <c r="T160" s="43">
        <f t="shared" si="37"/>
        <v>0</v>
      </c>
      <c r="U160" s="43">
        <f t="shared" si="38"/>
        <v>3.0708027596646832</v>
      </c>
      <c r="V160" s="43">
        <f t="shared" si="39"/>
        <v>3.0708027596646832</v>
      </c>
      <c r="W160" s="41"/>
      <c r="X160" s="31">
        <f t="shared" si="40"/>
        <v>100</v>
      </c>
      <c r="Y160" s="31">
        <f t="shared" si="41"/>
        <v>3.0708027596646832</v>
      </c>
    </row>
    <row r="161" spans="1:25" ht="15" x14ac:dyDescent="0.25">
      <c r="A161" s="18" t="s">
        <v>371</v>
      </c>
      <c r="B161" s="18" t="s">
        <v>372</v>
      </c>
      <c r="C161" s="18" t="s">
        <v>29</v>
      </c>
      <c r="D161" s="47">
        <v>0.138931</v>
      </c>
      <c r="E161" s="47">
        <v>4.3041949019100001E-4</v>
      </c>
      <c r="F161" s="47">
        <v>0.120319091176</v>
      </c>
      <c r="G161" s="47">
        <v>1.0986644630899999E-2</v>
      </c>
      <c r="H161" s="40">
        <f t="shared" si="28"/>
        <v>7.194844702909018E-3</v>
      </c>
      <c r="I161" s="43">
        <f t="shared" si="29"/>
        <v>0.3098080991218663</v>
      </c>
      <c r="J161" s="43">
        <f t="shared" si="30"/>
        <v>86.60348746931929</v>
      </c>
      <c r="K161" s="43">
        <f t="shared" si="31"/>
        <v>7.9079864327615867</v>
      </c>
      <c r="L161" s="43">
        <f t="shared" si="32"/>
        <v>5.1787179987972571</v>
      </c>
      <c r="M161" s="47">
        <v>7.16479E-2</v>
      </c>
      <c r="N161" s="47">
        <v>3.6662E-2</v>
      </c>
      <c r="O161" s="40">
        <f t="shared" si="33"/>
        <v>0.1083099</v>
      </c>
      <c r="P161" s="47">
        <v>2.93403E-2</v>
      </c>
      <c r="Q161" s="40">
        <f t="shared" si="34"/>
        <v>0.1376502</v>
      </c>
      <c r="R161" s="43">
        <f t="shared" si="35"/>
        <v>51.570851717759183</v>
      </c>
      <c r="S161" s="43">
        <f t="shared" si="36"/>
        <v>26.388638964665912</v>
      </c>
      <c r="T161" s="43">
        <f t="shared" si="37"/>
        <v>77.959490682425098</v>
      </c>
      <c r="U161" s="43">
        <f t="shared" si="38"/>
        <v>21.118612836587946</v>
      </c>
      <c r="V161" s="43">
        <f t="shared" si="39"/>
        <v>99.078103519013041</v>
      </c>
      <c r="W161" s="41"/>
      <c r="X161" s="31">
        <f t="shared" si="40"/>
        <v>100</v>
      </c>
      <c r="Y161" s="31">
        <f t="shared" si="41"/>
        <v>99.078103519013041</v>
      </c>
    </row>
    <row r="162" spans="1:25" ht="15" x14ac:dyDescent="0.25">
      <c r="A162" s="18" t="s">
        <v>373</v>
      </c>
      <c r="B162" s="18" t="s">
        <v>374</v>
      </c>
      <c r="C162" s="18" t="s">
        <v>29</v>
      </c>
      <c r="D162" s="47">
        <v>2.2225199999999998</v>
      </c>
      <c r="E162" s="47">
        <v>0</v>
      </c>
      <c r="F162" s="47">
        <v>0</v>
      </c>
      <c r="G162" s="47">
        <v>1.3140324647999999</v>
      </c>
      <c r="H162" s="40">
        <f t="shared" si="28"/>
        <v>0.90848753519999992</v>
      </c>
      <c r="I162" s="43">
        <f t="shared" si="29"/>
        <v>0</v>
      </c>
      <c r="J162" s="43">
        <f t="shared" si="30"/>
        <v>0</v>
      </c>
      <c r="K162" s="43">
        <f t="shared" si="31"/>
        <v>59.123538361859509</v>
      </c>
      <c r="L162" s="43">
        <f t="shared" si="32"/>
        <v>40.876461638140491</v>
      </c>
      <c r="M162" s="47">
        <v>0.248</v>
      </c>
      <c r="N162" s="47">
        <v>7.3570700000000003E-2</v>
      </c>
      <c r="O162" s="40">
        <f t="shared" si="33"/>
        <v>0.32157069999999999</v>
      </c>
      <c r="P162" s="47">
        <v>0.49801499999999999</v>
      </c>
      <c r="Q162" s="40">
        <f t="shared" si="34"/>
        <v>0.81958569999999997</v>
      </c>
      <c r="R162" s="43">
        <f t="shared" si="35"/>
        <v>11.158504760362112</v>
      </c>
      <c r="S162" s="43">
        <f t="shared" si="36"/>
        <v>3.3102379281176328</v>
      </c>
      <c r="T162" s="43">
        <f t="shared" si="37"/>
        <v>14.468742688479743</v>
      </c>
      <c r="U162" s="43">
        <f t="shared" si="38"/>
        <v>22.407672371902166</v>
      </c>
      <c r="V162" s="43">
        <f t="shared" si="39"/>
        <v>36.876415060381909</v>
      </c>
      <c r="W162" s="41"/>
      <c r="X162" s="31">
        <f t="shared" si="40"/>
        <v>100</v>
      </c>
      <c r="Y162" s="31">
        <f t="shared" si="41"/>
        <v>36.876415060381909</v>
      </c>
    </row>
    <row r="163" spans="1:25" ht="15" x14ac:dyDescent="0.25">
      <c r="A163" s="18" t="s">
        <v>375</v>
      </c>
      <c r="B163" s="18" t="s">
        <v>376</v>
      </c>
      <c r="C163" s="18" t="s">
        <v>29</v>
      </c>
      <c r="D163" s="47">
        <v>1.57508</v>
      </c>
      <c r="E163" s="47">
        <v>0</v>
      </c>
      <c r="F163" s="47">
        <v>0</v>
      </c>
      <c r="G163" s="47">
        <v>0</v>
      </c>
      <c r="H163" s="40">
        <f t="shared" si="28"/>
        <v>1.57508</v>
      </c>
      <c r="I163" s="43">
        <f t="shared" si="29"/>
        <v>0</v>
      </c>
      <c r="J163" s="43">
        <f t="shared" si="30"/>
        <v>0</v>
      </c>
      <c r="K163" s="43">
        <f t="shared" si="31"/>
        <v>0</v>
      </c>
      <c r="L163" s="43">
        <f t="shared" si="32"/>
        <v>100</v>
      </c>
      <c r="M163" s="47">
        <v>1.2420499999999999E-2</v>
      </c>
      <c r="N163" s="47">
        <v>2.6800000000000001E-2</v>
      </c>
      <c r="O163" s="40">
        <f t="shared" si="33"/>
        <v>3.9220499999999998E-2</v>
      </c>
      <c r="P163" s="47">
        <v>9.8870399999999997E-2</v>
      </c>
      <c r="Q163" s="40">
        <f t="shared" si="34"/>
        <v>0.13809089999999999</v>
      </c>
      <c r="R163" s="43">
        <f t="shared" si="35"/>
        <v>0.78856312060339784</v>
      </c>
      <c r="S163" s="43">
        <f t="shared" si="36"/>
        <v>1.7015008761459738</v>
      </c>
      <c r="T163" s="43">
        <f t="shared" si="37"/>
        <v>2.4900639967493712</v>
      </c>
      <c r="U163" s="43">
        <f t="shared" si="38"/>
        <v>6.2771668740635391</v>
      </c>
      <c r="V163" s="43">
        <f t="shared" si="39"/>
        <v>8.7672308708129094</v>
      </c>
      <c r="W163" s="41"/>
      <c r="X163" s="31">
        <f t="shared" si="40"/>
        <v>100</v>
      </c>
      <c r="Y163" s="31">
        <f t="shared" si="41"/>
        <v>8.7672308708129112</v>
      </c>
    </row>
    <row r="164" spans="1:25" ht="15" x14ac:dyDescent="0.25">
      <c r="A164" s="18" t="s">
        <v>377</v>
      </c>
      <c r="B164" s="18" t="s">
        <v>378</v>
      </c>
      <c r="C164" s="18" t="s">
        <v>29</v>
      </c>
      <c r="D164" s="47">
        <v>3.7388699999999997E-2</v>
      </c>
      <c r="E164" s="47">
        <v>0</v>
      </c>
      <c r="F164" s="47">
        <v>0</v>
      </c>
      <c r="G164" s="47">
        <v>0</v>
      </c>
      <c r="H164" s="40">
        <f t="shared" si="28"/>
        <v>3.7388699999999997E-2</v>
      </c>
      <c r="I164" s="43">
        <f t="shared" si="29"/>
        <v>0</v>
      </c>
      <c r="J164" s="43">
        <f t="shared" si="30"/>
        <v>0</v>
      </c>
      <c r="K164" s="43">
        <f t="shared" si="31"/>
        <v>0</v>
      </c>
      <c r="L164" s="43">
        <f t="shared" si="32"/>
        <v>100</v>
      </c>
      <c r="M164" s="47">
        <v>0</v>
      </c>
      <c r="N164" s="47">
        <v>1.17386E-2</v>
      </c>
      <c r="O164" s="40">
        <f t="shared" si="33"/>
        <v>1.17386E-2</v>
      </c>
      <c r="P164" s="47">
        <v>2.1386700000000002E-2</v>
      </c>
      <c r="Q164" s="40">
        <f t="shared" si="34"/>
        <v>3.3125300000000003E-2</v>
      </c>
      <c r="R164" s="43">
        <f t="shared" si="35"/>
        <v>0</v>
      </c>
      <c r="S164" s="43">
        <f t="shared" si="36"/>
        <v>31.396117008614905</v>
      </c>
      <c r="T164" s="43">
        <f t="shared" si="37"/>
        <v>31.396117008614905</v>
      </c>
      <c r="U164" s="43">
        <f t="shared" si="38"/>
        <v>57.200972486339467</v>
      </c>
      <c r="V164" s="43">
        <f t="shared" si="39"/>
        <v>88.597089494954375</v>
      </c>
      <c r="W164" s="41"/>
      <c r="X164" s="31">
        <f t="shared" si="40"/>
        <v>100</v>
      </c>
      <c r="Y164" s="31">
        <f t="shared" si="41"/>
        <v>88.597089494954375</v>
      </c>
    </row>
    <row r="165" spans="1:25" ht="15" x14ac:dyDescent="0.25">
      <c r="A165" s="18" t="s">
        <v>379</v>
      </c>
      <c r="B165" s="18" t="s">
        <v>380</v>
      </c>
      <c r="C165" s="18" t="s">
        <v>29</v>
      </c>
      <c r="D165" s="47">
        <v>0.46968599999999999</v>
      </c>
      <c r="E165" s="47">
        <v>0</v>
      </c>
      <c r="F165" s="47">
        <v>1.66528224514E-3</v>
      </c>
      <c r="G165" s="47">
        <v>3.2451808511799998E-4</v>
      </c>
      <c r="H165" s="40">
        <f t="shared" si="28"/>
        <v>0.46769619966974196</v>
      </c>
      <c r="I165" s="43">
        <f t="shared" si="29"/>
        <v>0</v>
      </c>
      <c r="J165" s="43">
        <f t="shared" si="30"/>
        <v>0.35455224237895105</v>
      </c>
      <c r="K165" s="43">
        <f t="shared" si="31"/>
        <v>6.909256079976836E-2</v>
      </c>
      <c r="L165" s="43">
        <f t="shared" si="32"/>
        <v>99.576355196821282</v>
      </c>
      <c r="M165" s="47">
        <v>0</v>
      </c>
      <c r="N165" s="47">
        <v>1.4428999999999999E-4</v>
      </c>
      <c r="O165" s="40">
        <f t="shared" si="33"/>
        <v>1.4428999999999999E-4</v>
      </c>
      <c r="P165" s="47">
        <v>3.3466799999999999E-4</v>
      </c>
      <c r="Q165" s="40">
        <f t="shared" si="34"/>
        <v>4.7895799999999998E-4</v>
      </c>
      <c r="R165" s="43">
        <f t="shared" si="35"/>
        <v>0</v>
      </c>
      <c r="S165" s="43">
        <f t="shared" si="36"/>
        <v>3.0720523924494234E-2</v>
      </c>
      <c r="T165" s="43">
        <f t="shared" si="37"/>
        <v>3.0720523924494234E-2</v>
      </c>
      <c r="U165" s="43">
        <f t="shared" si="38"/>
        <v>7.1253560889615625E-2</v>
      </c>
      <c r="V165" s="43">
        <f t="shared" si="39"/>
        <v>0.10197408481410984</v>
      </c>
      <c r="W165" s="41"/>
      <c r="X165" s="31">
        <f t="shared" si="40"/>
        <v>100</v>
      </c>
      <c r="Y165" s="31">
        <f t="shared" si="41"/>
        <v>0.10197408481410986</v>
      </c>
    </row>
    <row r="166" spans="1:25" ht="15" x14ac:dyDescent="0.25">
      <c r="A166" s="18" t="s">
        <v>381</v>
      </c>
      <c r="B166" s="18" t="s">
        <v>382</v>
      </c>
      <c r="C166" s="18" t="s">
        <v>36</v>
      </c>
      <c r="D166" s="47">
        <v>3.2950599999999999</v>
      </c>
      <c r="E166" s="47">
        <v>0</v>
      </c>
      <c r="F166" s="47">
        <v>0</v>
      </c>
      <c r="G166" s="47">
        <v>0</v>
      </c>
      <c r="H166" s="40">
        <f t="shared" si="28"/>
        <v>3.2950599999999999</v>
      </c>
      <c r="I166" s="43">
        <f t="shared" si="29"/>
        <v>0</v>
      </c>
      <c r="J166" s="43">
        <f t="shared" si="30"/>
        <v>0</v>
      </c>
      <c r="K166" s="43">
        <f t="shared" si="31"/>
        <v>0</v>
      </c>
      <c r="L166" s="43">
        <f t="shared" si="32"/>
        <v>100</v>
      </c>
      <c r="M166" s="47">
        <v>7.3688100000000006E-2</v>
      </c>
      <c r="N166" s="47">
        <v>4.3143699999999997E-3</v>
      </c>
      <c r="O166" s="40">
        <f t="shared" si="33"/>
        <v>7.8002470000000004E-2</v>
      </c>
      <c r="P166" s="47">
        <v>2.20769E-2</v>
      </c>
      <c r="Q166" s="40">
        <f t="shared" si="34"/>
        <v>0.10007937</v>
      </c>
      <c r="R166" s="43">
        <f t="shared" si="35"/>
        <v>2.2363204311909346</v>
      </c>
      <c r="S166" s="43">
        <f t="shared" si="36"/>
        <v>0.13093448981202163</v>
      </c>
      <c r="T166" s="43">
        <f t="shared" si="37"/>
        <v>2.3672549210029561</v>
      </c>
      <c r="U166" s="43">
        <f t="shared" si="38"/>
        <v>0.669999939303078</v>
      </c>
      <c r="V166" s="43">
        <f t="shared" si="39"/>
        <v>3.0372548603060339</v>
      </c>
      <c r="W166" s="41"/>
      <c r="X166" s="31">
        <f t="shared" si="40"/>
        <v>100</v>
      </c>
      <c r="Y166" s="31">
        <f t="shared" si="41"/>
        <v>3.0372548603060343</v>
      </c>
    </row>
    <row r="167" spans="1:25" ht="15" x14ac:dyDescent="0.25">
      <c r="A167" s="18" t="s">
        <v>383</v>
      </c>
      <c r="B167" s="18" t="s">
        <v>384</v>
      </c>
      <c r="C167" s="18" t="s">
        <v>36</v>
      </c>
      <c r="D167" s="47">
        <v>1.2664</v>
      </c>
      <c r="E167" s="47">
        <v>0</v>
      </c>
      <c r="F167" s="47">
        <v>0</v>
      </c>
      <c r="G167" s="47">
        <v>0</v>
      </c>
      <c r="H167" s="40">
        <f t="shared" si="28"/>
        <v>1.2664</v>
      </c>
      <c r="I167" s="43">
        <f t="shared" si="29"/>
        <v>0</v>
      </c>
      <c r="J167" s="43">
        <f t="shared" si="30"/>
        <v>0</v>
      </c>
      <c r="K167" s="43">
        <f t="shared" si="31"/>
        <v>0</v>
      </c>
      <c r="L167" s="43">
        <f t="shared" si="32"/>
        <v>100</v>
      </c>
      <c r="M167" s="47">
        <v>0</v>
      </c>
      <c r="N167" s="47">
        <v>0</v>
      </c>
      <c r="O167" s="40">
        <f t="shared" si="33"/>
        <v>0</v>
      </c>
      <c r="P167" s="47">
        <v>2.5439699999999999E-2</v>
      </c>
      <c r="Q167" s="40">
        <f t="shared" si="34"/>
        <v>2.5439699999999999E-2</v>
      </c>
      <c r="R167" s="43">
        <f t="shared" si="35"/>
        <v>0</v>
      </c>
      <c r="S167" s="43">
        <f t="shared" si="36"/>
        <v>0</v>
      </c>
      <c r="T167" s="43">
        <f t="shared" si="37"/>
        <v>0</v>
      </c>
      <c r="U167" s="43">
        <f t="shared" si="38"/>
        <v>2.0088202779532534</v>
      </c>
      <c r="V167" s="43">
        <f t="shared" si="39"/>
        <v>2.0088202779532534</v>
      </c>
      <c r="W167" s="41"/>
      <c r="X167" s="31">
        <f t="shared" si="40"/>
        <v>100</v>
      </c>
      <c r="Y167" s="31">
        <f t="shared" si="41"/>
        <v>2.0088202779532534</v>
      </c>
    </row>
    <row r="168" spans="1:25" ht="15" x14ac:dyDescent="0.25">
      <c r="A168" s="18" t="s">
        <v>385</v>
      </c>
      <c r="B168" s="18" t="s">
        <v>386</v>
      </c>
      <c r="C168" s="18" t="s">
        <v>36</v>
      </c>
      <c r="D168" s="47">
        <v>0.28045900000000001</v>
      </c>
      <c r="E168" s="47">
        <v>0</v>
      </c>
      <c r="F168" s="47">
        <v>0</v>
      </c>
      <c r="G168" s="47">
        <v>0</v>
      </c>
      <c r="H168" s="40">
        <f t="shared" si="28"/>
        <v>0.28045900000000001</v>
      </c>
      <c r="I168" s="43">
        <f t="shared" si="29"/>
        <v>0</v>
      </c>
      <c r="J168" s="43">
        <f t="shared" si="30"/>
        <v>0</v>
      </c>
      <c r="K168" s="43">
        <f t="shared" si="31"/>
        <v>0</v>
      </c>
      <c r="L168" s="43">
        <f t="shared" si="32"/>
        <v>100</v>
      </c>
      <c r="M168" s="47">
        <v>0</v>
      </c>
      <c r="N168" s="47">
        <v>5.1628300000000002E-3</v>
      </c>
      <c r="O168" s="40">
        <f t="shared" si="33"/>
        <v>5.1628300000000002E-3</v>
      </c>
      <c r="P168" s="47">
        <v>4.4217399999999997E-2</v>
      </c>
      <c r="Q168" s="40">
        <f t="shared" si="34"/>
        <v>4.9380229999999997E-2</v>
      </c>
      <c r="R168" s="43">
        <f t="shared" si="35"/>
        <v>0</v>
      </c>
      <c r="S168" s="43">
        <f t="shared" si="36"/>
        <v>1.8408501777443405</v>
      </c>
      <c r="T168" s="43">
        <f t="shared" si="37"/>
        <v>1.8408501777443405</v>
      </c>
      <c r="U168" s="43">
        <f t="shared" si="38"/>
        <v>15.766083456048833</v>
      </c>
      <c r="V168" s="43">
        <f t="shared" si="39"/>
        <v>17.606933633793172</v>
      </c>
      <c r="W168" s="41"/>
      <c r="X168" s="31">
        <f t="shared" si="40"/>
        <v>100</v>
      </c>
      <c r="Y168" s="31">
        <f t="shared" si="41"/>
        <v>17.606933633793172</v>
      </c>
    </row>
    <row r="169" spans="1:25" ht="15" x14ac:dyDescent="0.25">
      <c r="A169" s="18" t="s">
        <v>387</v>
      </c>
      <c r="B169" s="18" t="s">
        <v>388</v>
      </c>
      <c r="C169" s="18" t="s">
        <v>36</v>
      </c>
      <c r="D169" s="47">
        <v>0.28947200000000001</v>
      </c>
      <c r="E169" s="47">
        <v>0</v>
      </c>
      <c r="F169" s="47">
        <v>0</v>
      </c>
      <c r="G169" s="47">
        <v>0</v>
      </c>
      <c r="H169" s="40">
        <f t="shared" si="28"/>
        <v>0.28947200000000001</v>
      </c>
      <c r="I169" s="43">
        <f t="shared" si="29"/>
        <v>0</v>
      </c>
      <c r="J169" s="43">
        <f t="shared" si="30"/>
        <v>0</v>
      </c>
      <c r="K169" s="43">
        <f t="shared" si="31"/>
        <v>0</v>
      </c>
      <c r="L169" s="43">
        <f t="shared" si="32"/>
        <v>100</v>
      </c>
      <c r="M169" s="47">
        <v>0</v>
      </c>
      <c r="N169" s="47">
        <v>0</v>
      </c>
      <c r="O169" s="40">
        <f t="shared" si="33"/>
        <v>0</v>
      </c>
      <c r="P169" s="47">
        <v>0</v>
      </c>
      <c r="Q169" s="40">
        <f t="shared" si="34"/>
        <v>0</v>
      </c>
      <c r="R169" s="43">
        <f t="shared" si="35"/>
        <v>0</v>
      </c>
      <c r="S169" s="43">
        <f t="shared" si="36"/>
        <v>0</v>
      </c>
      <c r="T169" s="43">
        <f t="shared" si="37"/>
        <v>0</v>
      </c>
      <c r="U169" s="43">
        <f t="shared" si="38"/>
        <v>0</v>
      </c>
      <c r="V169" s="43">
        <f t="shared" si="39"/>
        <v>0</v>
      </c>
      <c r="W169" s="41"/>
      <c r="X169" s="31">
        <f t="shared" si="40"/>
        <v>100</v>
      </c>
      <c r="Y169" s="31">
        <f t="shared" si="41"/>
        <v>0</v>
      </c>
    </row>
    <row r="170" spans="1:25" ht="15" x14ac:dyDescent="0.25">
      <c r="A170" s="18" t="s">
        <v>389</v>
      </c>
      <c r="B170" s="18" t="s">
        <v>390</v>
      </c>
      <c r="C170" s="18" t="s">
        <v>36</v>
      </c>
      <c r="D170" s="47">
        <v>0.37314799999999998</v>
      </c>
      <c r="E170" s="47">
        <v>0</v>
      </c>
      <c r="F170" s="47">
        <v>0</v>
      </c>
      <c r="G170" s="47">
        <v>0</v>
      </c>
      <c r="H170" s="40">
        <f t="shared" si="28"/>
        <v>0.37314799999999998</v>
      </c>
      <c r="I170" s="43">
        <f t="shared" si="29"/>
        <v>0</v>
      </c>
      <c r="J170" s="43">
        <f t="shared" si="30"/>
        <v>0</v>
      </c>
      <c r="K170" s="43">
        <f t="shared" si="31"/>
        <v>0</v>
      </c>
      <c r="L170" s="43">
        <f t="shared" si="32"/>
        <v>100</v>
      </c>
      <c r="M170" s="47">
        <v>0</v>
      </c>
      <c r="N170" s="47">
        <v>0</v>
      </c>
      <c r="O170" s="40">
        <f t="shared" si="33"/>
        <v>0</v>
      </c>
      <c r="P170" s="47">
        <v>0</v>
      </c>
      <c r="Q170" s="40">
        <f t="shared" si="34"/>
        <v>0</v>
      </c>
      <c r="R170" s="43">
        <f t="shared" si="35"/>
        <v>0</v>
      </c>
      <c r="S170" s="43">
        <f t="shared" si="36"/>
        <v>0</v>
      </c>
      <c r="T170" s="43">
        <f t="shared" si="37"/>
        <v>0</v>
      </c>
      <c r="U170" s="43">
        <f t="shared" si="38"/>
        <v>0</v>
      </c>
      <c r="V170" s="43">
        <f t="shared" si="39"/>
        <v>0</v>
      </c>
      <c r="W170" s="41"/>
      <c r="X170" s="31">
        <f t="shared" si="40"/>
        <v>100</v>
      </c>
      <c r="Y170" s="31">
        <f t="shared" si="41"/>
        <v>0</v>
      </c>
    </row>
    <row r="171" spans="1:25" ht="15" x14ac:dyDescent="0.25">
      <c r="A171" s="18" t="s">
        <v>391</v>
      </c>
      <c r="B171" s="18" t="s">
        <v>392</v>
      </c>
      <c r="C171" s="18" t="s">
        <v>36</v>
      </c>
      <c r="D171" s="47">
        <v>0.41450700000000001</v>
      </c>
      <c r="E171" s="47">
        <v>0</v>
      </c>
      <c r="F171" s="47">
        <v>0</v>
      </c>
      <c r="G171" s="47">
        <v>0</v>
      </c>
      <c r="H171" s="40">
        <f t="shared" si="28"/>
        <v>0.41450700000000001</v>
      </c>
      <c r="I171" s="43">
        <f t="shared" si="29"/>
        <v>0</v>
      </c>
      <c r="J171" s="43">
        <f t="shared" si="30"/>
        <v>0</v>
      </c>
      <c r="K171" s="43">
        <f t="shared" si="31"/>
        <v>0</v>
      </c>
      <c r="L171" s="43">
        <f t="shared" si="32"/>
        <v>100</v>
      </c>
      <c r="M171" s="47">
        <v>2.8016599999999999E-2</v>
      </c>
      <c r="N171" s="47">
        <v>2.3156599999999999E-2</v>
      </c>
      <c r="O171" s="40">
        <f t="shared" si="33"/>
        <v>5.1173200000000002E-2</v>
      </c>
      <c r="P171" s="47">
        <v>9.3559199999999995E-2</v>
      </c>
      <c r="Q171" s="40">
        <f t="shared" si="34"/>
        <v>0.14473239999999998</v>
      </c>
      <c r="R171" s="43">
        <f t="shared" si="35"/>
        <v>6.7590173386697927</v>
      </c>
      <c r="S171" s="43">
        <f t="shared" si="36"/>
        <v>5.5865401549310381</v>
      </c>
      <c r="T171" s="43">
        <f t="shared" si="37"/>
        <v>12.345557493600833</v>
      </c>
      <c r="U171" s="43">
        <f t="shared" si="38"/>
        <v>22.571199038858207</v>
      </c>
      <c r="V171" s="43">
        <f t="shared" si="39"/>
        <v>34.91675653245904</v>
      </c>
      <c r="W171" s="41"/>
      <c r="X171" s="31">
        <f t="shared" si="40"/>
        <v>100</v>
      </c>
      <c r="Y171" s="31">
        <f t="shared" si="41"/>
        <v>34.91675653245904</v>
      </c>
    </row>
    <row r="172" spans="1:25" ht="15" x14ac:dyDescent="0.25">
      <c r="A172" s="18" t="s">
        <v>393</v>
      </c>
      <c r="B172" s="18" t="s">
        <v>394</v>
      </c>
      <c r="C172" s="18" t="s">
        <v>36</v>
      </c>
      <c r="D172" s="47">
        <v>0.13273299999999999</v>
      </c>
      <c r="E172" s="47">
        <v>0</v>
      </c>
      <c r="F172" s="47">
        <v>0</v>
      </c>
      <c r="G172" s="47">
        <v>0</v>
      </c>
      <c r="H172" s="40">
        <f t="shared" si="28"/>
        <v>0.13273299999999999</v>
      </c>
      <c r="I172" s="43">
        <f t="shared" si="29"/>
        <v>0</v>
      </c>
      <c r="J172" s="43">
        <f t="shared" si="30"/>
        <v>0</v>
      </c>
      <c r="K172" s="43">
        <f t="shared" si="31"/>
        <v>0</v>
      </c>
      <c r="L172" s="43">
        <f t="shared" si="32"/>
        <v>100</v>
      </c>
      <c r="M172" s="47">
        <v>0</v>
      </c>
      <c r="N172" s="47">
        <v>0</v>
      </c>
      <c r="O172" s="40">
        <f t="shared" si="33"/>
        <v>0</v>
      </c>
      <c r="P172" s="47">
        <v>0</v>
      </c>
      <c r="Q172" s="40">
        <f t="shared" si="34"/>
        <v>0</v>
      </c>
      <c r="R172" s="43">
        <f t="shared" si="35"/>
        <v>0</v>
      </c>
      <c r="S172" s="43">
        <f t="shared" si="36"/>
        <v>0</v>
      </c>
      <c r="T172" s="43">
        <f t="shared" si="37"/>
        <v>0</v>
      </c>
      <c r="U172" s="43">
        <f t="shared" si="38"/>
        <v>0</v>
      </c>
      <c r="V172" s="43">
        <f t="shared" si="39"/>
        <v>0</v>
      </c>
      <c r="W172" s="41"/>
      <c r="X172" s="31">
        <f t="shared" si="40"/>
        <v>100</v>
      </c>
      <c r="Y172" s="31">
        <f t="shared" si="41"/>
        <v>0</v>
      </c>
    </row>
    <row r="173" spans="1:25" ht="15" x14ac:dyDescent="0.25">
      <c r="A173" s="18" t="s">
        <v>395</v>
      </c>
      <c r="B173" s="18" t="s">
        <v>396</v>
      </c>
      <c r="C173" s="18" t="s">
        <v>36</v>
      </c>
      <c r="D173" s="47">
        <v>8.7398000000000003E-2</v>
      </c>
      <c r="E173" s="47">
        <v>0</v>
      </c>
      <c r="F173" s="47">
        <v>0</v>
      </c>
      <c r="G173" s="47">
        <v>0</v>
      </c>
      <c r="H173" s="40">
        <f t="shared" si="28"/>
        <v>8.7398000000000003E-2</v>
      </c>
      <c r="I173" s="43">
        <f t="shared" si="29"/>
        <v>0</v>
      </c>
      <c r="J173" s="43">
        <f t="shared" si="30"/>
        <v>0</v>
      </c>
      <c r="K173" s="43">
        <f t="shared" si="31"/>
        <v>0</v>
      </c>
      <c r="L173" s="43">
        <f t="shared" si="32"/>
        <v>100</v>
      </c>
      <c r="M173" s="47">
        <v>0</v>
      </c>
      <c r="N173" s="47">
        <v>0</v>
      </c>
      <c r="O173" s="40">
        <f t="shared" si="33"/>
        <v>0</v>
      </c>
      <c r="P173" s="47">
        <v>0</v>
      </c>
      <c r="Q173" s="40">
        <f t="shared" si="34"/>
        <v>0</v>
      </c>
      <c r="R173" s="43">
        <f t="shared" si="35"/>
        <v>0</v>
      </c>
      <c r="S173" s="43">
        <f t="shared" si="36"/>
        <v>0</v>
      </c>
      <c r="T173" s="43">
        <f t="shared" si="37"/>
        <v>0</v>
      </c>
      <c r="U173" s="43">
        <f t="shared" si="38"/>
        <v>0</v>
      </c>
      <c r="V173" s="43">
        <f t="shared" si="39"/>
        <v>0</v>
      </c>
      <c r="W173" s="41"/>
      <c r="X173" s="31">
        <f t="shared" si="40"/>
        <v>100</v>
      </c>
      <c r="Y173" s="31">
        <f t="shared" si="41"/>
        <v>0</v>
      </c>
    </row>
    <row r="174" spans="1:25" ht="15" x14ac:dyDescent="0.25">
      <c r="A174" s="18" t="s">
        <v>397</v>
      </c>
      <c r="B174" s="18" t="s">
        <v>398</v>
      </c>
      <c r="C174" s="18" t="s">
        <v>36</v>
      </c>
      <c r="D174" s="47">
        <v>4.0798300000000003E-2</v>
      </c>
      <c r="E174" s="47">
        <v>0</v>
      </c>
      <c r="F174" s="47">
        <v>0</v>
      </c>
      <c r="G174" s="47">
        <v>0</v>
      </c>
      <c r="H174" s="40">
        <f t="shared" si="28"/>
        <v>4.0798300000000003E-2</v>
      </c>
      <c r="I174" s="43">
        <f t="shared" si="29"/>
        <v>0</v>
      </c>
      <c r="J174" s="43">
        <f t="shared" si="30"/>
        <v>0</v>
      </c>
      <c r="K174" s="43">
        <f t="shared" si="31"/>
        <v>0</v>
      </c>
      <c r="L174" s="43">
        <f t="shared" si="32"/>
        <v>100</v>
      </c>
      <c r="M174" s="47">
        <v>0</v>
      </c>
      <c r="N174" s="47">
        <v>0</v>
      </c>
      <c r="O174" s="40">
        <f t="shared" si="33"/>
        <v>0</v>
      </c>
      <c r="P174" s="47">
        <v>0</v>
      </c>
      <c r="Q174" s="40">
        <f t="shared" si="34"/>
        <v>0</v>
      </c>
      <c r="R174" s="43">
        <f t="shared" si="35"/>
        <v>0</v>
      </c>
      <c r="S174" s="43">
        <f t="shared" si="36"/>
        <v>0</v>
      </c>
      <c r="T174" s="43">
        <f t="shared" si="37"/>
        <v>0</v>
      </c>
      <c r="U174" s="43">
        <f t="shared" si="38"/>
        <v>0</v>
      </c>
      <c r="V174" s="43">
        <f t="shared" si="39"/>
        <v>0</v>
      </c>
      <c r="W174" s="41"/>
      <c r="X174" s="31">
        <f t="shared" si="40"/>
        <v>100</v>
      </c>
      <c r="Y174" s="31">
        <f t="shared" si="41"/>
        <v>0</v>
      </c>
    </row>
    <row r="175" spans="1:25" ht="15" x14ac:dyDescent="0.25">
      <c r="A175" s="18" t="s">
        <v>399</v>
      </c>
      <c r="B175" s="18" t="s">
        <v>400</v>
      </c>
      <c r="C175" s="18" t="s">
        <v>36</v>
      </c>
      <c r="D175" s="47">
        <v>8.6719699999999997E-2</v>
      </c>
      <c r="E175" s="47">
        <v>0</v>
      </c>
      <c r="F175" s="47">
        <v>0</v>
      </c>
      <c r="G175" s="47">
        <v>0</v>
      </c>
      <c r="H175" s="40">
        <f t="shared" si="28"/>
        <v>8.6719699999999997E-2</v>
      </c>
      <c r="I175" s="43">
        <f t="shared" si="29"/>
        <v>0</v>
      </c>
      <c r="J175" s="43">
        <f t="shared" si="30"/>
        <v>0</v>
      </c>
      <c r="K175" s="43">
        <f t="shared" si="31"/>
        <v>0</v>
      </c>
      <c r="L175" s="43">
        <f t="shared" si="32"/>
        <v>100</v>
      </c>
      <c r="M175" s="47">
        <v>9.1009400000000001E-3</v>
      </c>
      <c r="N175" s="47">
        <v>1.0303700000000001E-2</v>
      </c>
      <c r="O175" s="40">
        <f t="shared" si="33"/>
        <v>1.9404640000000001E-2</v>
      </c>
      <c r="P175" s="47">
        <v>9.6193800000000003E-3</v>
      </c>
      <c r="Q175" s="40">
        <f t="shared" si="34"/>
        <v>2.9024020000000001E-2</v>
      </c>
      <c r="R175" s="43">
        <f t="shared" si="35"/>
        <v>10.494662689100631</v>
      </c>
      <c r="S175" s="43">
        <f t="shared" si="36"/>
        <v>11.881613981598186</v>
      </c>
      <c r="T175" s="43">
        <f t="shared" si="37"/>
        <v>22.376276670698818</v>
      </c>
      <c r="U175" s="43">
        <f t="shared" si="38"/>
        <v>11.092496860574935</v>
      </c>
      <c r="V175" s="43">
        <f t="shared" si="39"/>
        <v>33.468773531273747</v>
      </c>
      <c r="W175" s="41"/>
      <c r="X175" s="31">
        <f t="shared" si="40"/>
        <v>100</v>
      </c>
      <c r="Y175" s="31">
        <f t="shared" si="41"/>
        <v>33.468773531273747</v>
      </c>
    </row>
    <row r="176" spans="1:25" ht="15" x14ac:dyDescent="0.25">
      <c r="A176" s="18" t="s">
        <v>401</v>
      </c>
      <c r="B176" s="18" t="s">
        <v>402</v>
      </c>
      <c r="C176" s="18" t="s">
        <v>36</v>
      </c>
      <c r="D176" s="47">
        <v>0.12946199999999999</v>
      </c>
      <c r="E176" s="47">
        <v>5.2006767987300005E-4</v>
      </c>
      <c r="F176" s="47">
        <v>0</v>
      </c>
      <c r="G176" s="47">
        <v>0</v>
      </c>
      <c r="H176" s="40">
        <f t="shared" si="28"/>
        <v>0.12894193232012699</v>
      </c>
      <c r="I176" s="43">
        <f t="shared" si="29"/>
        <v>0.4017145416207073</v>
      </c>
      <c r="J176" s="43">
        <f t="shared" si="30"/>
        <v>0</v>
      </c>
      <c r="K176" s="43">
        <f t="shared" si="31"/>
        <v>0</v>
      </c>
      <c r="L176" s="43">
        <f t="shared" si="32"/>
        <v>99.598285458379294</v>
      </c>
      <c r="M176" s="47">
        <v>1.6372399999999999E-4</v>
      </c>
      <c r="N176" s="47">
        <v>2.3441100000000002E-5</v>
      </c>
      <c r="O176" s="40">
        <f t="shared" si="33"/>
        <v>1.8716509999999999E-4</v>
      </c>
      <c r="P176" s="47">
        <v>2.7546500000000002E-2</v>
      </c>
      <c r="Q176" s="40">
        <f t="shared" si="34"/>
        <v>2.7733665100000002E-2</v>
      </c>
      <c r="R176" s="43">
        <f t="shared" si="35"/>
        <v>0.12646490862183499</v>
      </c>
      <c r="S176" s="43">
        <f t="shared" si="36"/>
        <v>1.8106548639755297E-2</v>
      </c>
      <c r="T176" s="43">
        <f t="shared" si="37"/>
        <v>0.14457145726159026</v>
      </c>
      <c r="U176" s="43">
        <f t="shared" si="38"/>
        <v>21.27767221269562</v>
      </c>
      <c r="V176" s="43">
        <f t="shared" si="39"/>
        <v>21.422243669957211</v>
      </c>
      <c r="W176" s="41"/>
      <c r="X176" s="31">
        <f t="shared" si="40"/>
        <v>100</v>
      </c>
      <c r="Y176" s="31">
        <f t="shared" si="41"/>
        <v>21.422243669957211</v>
      </c>
    </row>
    <row r="177" spans="1:25" ht="15" x14ac:dyDescent="0.25">
      <c r="A177" s="18" t="s">
        <v>403</v>
      </c>
      <c r="B177" s="18" t="s">
        <v>404</v>
      </c>
      <c r="C177" s="18" t="s">
        <v>36</v>
      </c>
      <c r="D177" s="47">
        <v>1.2410600000000001</v>
      </c>
      <c r="E177" s="47">
        <v>9.5218077890299995E-3</v>
      </c>
      <c r="F177" s="47">
        <v>0</v>
      </c>
      <c r="G177" s="47">
        <v>8.7404917016300002E-2</v>
      </c>
      <c r="H177" s="40">
        <f t="shared" si="28"/>
        <v>1.14413327519467</v>
      </c>
      <c r="I177" s="43">
        <f t="shared" si="29"/>
        <v>0.76723186542391175</v>
      </c>
      <c r="J177" s="43">
        <f t="shared" si="30"/>
        <v>0</v>
      </c>
      <c r="K177" s="43">
        <f t="shared" si="31"/>
        <v>7.0427632037371275</v>
      </c>
      <c r="L177" s="43">
        <f t="shared" si="32"/>
        <v>92.190004930838953</v>
      </c>
      <c r="M177" s="47">
        <v>4.6444800000000001E-2</v>
      </c>
      <c r="N177" s="47">
        <v>1.63307E-2</v>
      </c>
      <c r="O177" s="40">
        <f t="shared" si="33"/>
        <v>6.2775499999999998E-2</v>
      </c>
      <c r="P177" s="47">
        <v>8.5583900000000004E-2</v>
      </c>
      <c r="Q177" s="40">
        <f t="shared" si="34"/>
        <v>0.1483594</v>
      </c>
      <c r="R177" s="43">
        <f t="shared" si="35"/>
        <v>3.742349282065331</v>
      </c>
      <c r="S177" s="43">
        <f t="shared" si="36"/>
        <v>1.315867081365929</v>
      </c>
      <c r="T177" s="43">
        <f t="shared" si="37"/>
        <v>5.05821636343126</v>
      </c>
      <c r="U177" s="43">
        <f t="shared" si="38"/>
        <v>6.8960324238957025</v>
      </c>
      <c r="V177" s="43">
        <f t="shared" si="39"/>
        <v>11.954248787326962</v>
      </c>
      <c r="W177" s="41"/>
      <c r="X177" s="31">
        <f t="shared" si="40"/>
        <v>99.999999999999986</v>
      </c>
      <c r="Y177" s="31">
        <f t="shared" si="41"/>
        <v>11.954248787326962</v>
      </c>
    </row>
    <row r="178" spans="1:25" ht="15" x14ac:dyDescent="0.25">
      <c r="A178" s="18" t="s">
        <v>405</v>
      </c>
      <c r="B178" s="18" t="s">
        <v>406</v>
      </c>
      <c r="C178" s="18" t="s">
        <v>36</v>
      </c>
      <c r="D178" s="47">
        <v>0.19831499999999999</v>
      </c>
      <c r="E178" s="47">
        <v>0</v>
      </c>
      <c r="F178" s="47">
        <v>0</v>
      </c>
      <c r="G178" s="47">
        <v>0</v>
      </c>
      <c r="H178" s="40">
        <f t="shared" si="28"/>
        <v>0.19831499999999999</v>
      </c>
      <c r="I178" s="43">
        <f t="shared" si="29"/>
        <v>0</v>
      </c>
      <c r="J178" s="43">
        <f t="shared" si="30"/>
        <v>0</v>
      </c>
      <c r="K178" s="43">
        <f t="shared" si="31"/>
        <v>0</v>
      </c>
      <c r="L178" s="43">
        <f t="shared" si="32"/>
        <v>100</v>
      </c>
      <c r="M178" s="47">
        <v>0</v>
      </c>
      <c r="N178" s="47">
        <v>0</v>
      </c>
      <c r="O178" s="40">
        <f t="shared" si="33"/>
        <v>0</v>
      </c>
      <c r="P178" s="47">
        <v>3.9908799999999996E-3</v>
      </c>
      <c r="Q178" s="40">
        <f t="shared" si="34"/>
        <v>3.9908799999999996E-3</v>
      </c>
      <c r="R178" s="43">
        <f t="shared" si="35"/>
        <v>0</v>
      </c>
      <c r="S178" s="43">
        <f t="shared" si="36"/>
        <v>0</v>
      </c>
      <c r="T178" s="43">
        <f t="shared" si="37"/>
        <v>0</v>
      </c>
      <c r="U178" s="43">
        <f t="shared" si="38"/>
        <v>2.0123944230138919</v>
      </c>
      <c r="V178" s="43">
        <f t="shared" si="39"/>
        <v>2.0123944230138919</v>
      </c>
      <c r="W178" s="41"/>
      <c r="X178" s="31">
        <f t="shared" si="40"/>
        <v>100</v>
      </c>
      <c r="Y178" s="31">
        <f t="shared" si="41"/>
        <v>2.0123944230138919</v>
      </c>
    </row>
    <row r="179" spans="1:25" ht="15" x14ac:dyDescent="0.25">
      <c r="A179" s="18" t="s">
        <v>407</v>
      </c>
      <c r="B179" s="18" t="s">
        <v>408</v>
      </c>
      <c r="C179" s="18" t="s">
        <v>36</v>
      </c>
      <c r="D179" s="47">
        <v>9.0140200000000004E-2</v>
      </c>
      <c r="E179" s="47">
        <v>0</v>
      </c>
      <c r="F179" s="47">
        <v>0</v>
      </c>
      <c r="G179" s="47">
        <v>0</v>
      </c>
      <c r="H179" s="40">
        <f t="shared" si="28"/>
        <v>9.0140200000000004E-2</v>
      </c>
      <c r="I179" s="43">
        <f t="shared" si="29"/>
        <v>0</v>
      </c>
      <c r="J179" s="43">
        <f t="shared" si="30"/>
        <v>0</v>
      </c>
      <c r="K179" s="43">
        <f t="shared" si="31"/>
        <v>0</v>
      </c>
      <c r="L179" s="43">
        <f t="shared" si="32"/>
        <v>100</v>
      </c>
      <c r="M179" s="47">
        <v>0</v>
      </c>
      <c r="N179" s="47">
        <v>0</v>
      </c>
      <c r="O179" s="40">
        <f t="shared" si="33"/>
        <v>0</v>
      </c>
      <c r="P179" s="47">
        <v>1.0403700000000001E-3</v>
      </c>
      <c r="Q179" s="40">
        <f t="shared" si="34"/>
        <v>1.0403700000000001E-3</v>
      </c>
      <c r="R179" s="43">
        <f t="shared" si="35"/>
        <v>0</v>
      </c>
      <c r="S179" s="43">
        <f t="shared" si="36"/>
        <v>0</v>
      </c>
      <c r="T179" s="43">
        <f t="shared" si="37"/>
        <v>0</v>
      </c>
      <c r="U179" s="43">
        <f t="shared" si="38"/>
        <v>1.1541687282699618</v>
      </c>
      <c r="V179" s="43">
        <f t="shared" si="39"/>
        <v>1.1541687282699618</v>
      </c>
      <c r="W179" s="41"/>
      <c r="X179" s="31">
        <f t="shared" si="40"/>
        <v>100</v>
      </c>
      <c r="Y179" s="31">
        <f t="shared" si="41"/>
        <v>1.1541687282699618</v>
      </c>
    </row>
    <row r="180" spans="1:25" ht="15" x14ac:dyDescent="0.25">
      <c r="A180" s="18" t="s">
        <v>409</v>
      </c>
      <c r="B180" s="18" t="s">
        <v>410</v>
      </c>
      <c r="C180" s="18" t="s">
        <v>36</v>
      </c>
      <c r="D180" s="47">
        <v>0.16069900000000001</v>
      </c>
      <c r="E180" s="47">
        <v>0</v>
      </c>
      <c r="F180" s="47">
        <v>0</v>
      </c>
      <c r="G180" s="47">
        <v>0</v>
      </c>
      <c r="H180" s="40">
        <f t="shared" si="28"/>
        <v>0.16069900000000001</v>
      </c>
      <c r="I180" s="43">
        <f t="shared" si="29"/>
        <v>0</v>
      </c>
      <c r="J180" s="43">
        <f t="shared" si="30"/>
        <v>0</v>
      </c>
      <c r="K180" s="43">
        <f t="shared" si="31"/>
        <v>0</v>
      </c>
      <c r="L180" s="43">
        <f t="shared" si="32"/>
        <v>100</v>
      </c>
      <c r="M180" s="47">
        <v>0</v>
      </c>
      <c r="N180" s="47">
        <v>0</v>
      </c>
      <c r="O180" s="40">
        <f t="shared" si="33"/>
        <v>0</v>
      </c>
      <c r="P180" s="47">
        <v>0</v>
      </c>
      <c r="Q180" s="40">
        <f t="shared" si="34"/>
        <v>0</v>
      </c>
      <c r="R180" s="43">
        <f t="shared" si="35"/>
        <v>0</v>
      </c>
      <c r="S180" s="43">
        <f t="shared" si="36"/>
        <v>0</v>
      </c>
      <c r="T180" s="43">
        <f t="shared" si="37"/>
        <v>0</v>
      </c>
      <c r="U180" s="43">
        <f t="shared" si="38"/>
        <v>0</v>
      </c>
      <c r="V180" s="43">
        <f t="shared" si="39"/>
        <v>0</v>
      </c>
      <c r="W180" s="41"/>
      <c r="X180" s="31">
        <f t="shared" si="40"/>
        <v>100</v>
      </c>
      <c r="Y180" s="31">
        <f t="shared" si="41"/>
        <v>0</v>
      </c>
    </row>
    <row r="181" spans="1:25" ht="15" x14ac:dyDescent="0.25">
      <c r="A181" s="18" t="s">
        <v>411</v>
      </c>
      <c r="B181" s="18" t="s">
        <v>412</v>
      </c>
      <c r="C181" s="18" t="s">
        <v>36</v>
      </c>
      <c r="D181" s="47">
        <v>4.30479E-2</v>
      </c>
      <c r="E181" s="47">
        <v>0</v>
      </c>
      <c r="F181" s="47">
        <v>0</v>
      </c>
      <c r="G181" s="47">
        <v>0</v>
      </c>
      <c r="H181" s="40">
        <f t="shared" ref="H181:H244" si="42">D181-E181-F181-G181</f>
        <v>4.30479E-2</v>
      </c>
      <c r="I181" s="43">
        <f t="shared" ref="I181:I203" si="43">E181/D181*100</f>
        <v>0</v>
      </c>
      <c r="J181" s="43">
        <f t="shared" ref="J181:J203" si="44">F181/D181*100</f>
        <v>0</v>
      </c>
      <c r="K181" s="43">
        <f t="shared" ref="K181:K203" si="45">G181/D181*100</f>
        <v>0</v>
      </c>
      <c r="L181" s="43">
        <f t="shared" ref="L181:L203" si="46">H181/D181*100</f>
        <v>100</v>
      </c>
      <c r="M181" s="47">
        <v>0</v>
      </c>
      <c r="N181" s="47">
        <v>9.9042600000000006E-5</v>
      </c>
      <c r="O181" s="40">
        <f t="shared" ref="O181:O244" si="47">M181+N181</f>
        <v>9.9042600000000006E-5</v>
      </c>
      <c r="P181" s="47">
        <v>4.63037E-3</v>
      </c>
      <c r="Q181" s="40">
        <f t="shared" ref="Q181:Q244" si="48">O181+P181</f>
        <v>4.7294125999999999E-3</v>
      </c>
      <c r="R181" s="43">
        <f t="shared" ref="R181:R203" si="49">M181/D181*100</f>
        <v>0</v>
      </c>
      <c r="S181" s="43">
        <f t="shared" ref="S181:S203" si="50">N181/D181*100</f>
        <v>0.23007533468531569</v>
      </c>
      <c r="T181" s="43">
        <f t="shared" ref="T181:T203" si="51">O181/D181*100</f>
        <v>0.23007533468531569</v>
      </c>
      <c r="U181" s="43">
        <f t="shared" ref="U181:U203" si="52">P181/D181*100</f>
        <v>10.756320285077784</v>
      </c>
      <c r="V181" s="43">
        <f t="shared" ref="V181:V203" si="53">Q181/D181*100</f>
        <v>10.986395619763101</v>
      </c>
      <c r="W181" s="41"/>
      <c r="X181" s="31">
        <f t="shared" ref="X181:X203" si="54">SUM(I181:L181)</f>
        <v>100</v>
      </c>
      <c r="Y181" s="31">
        <f t="shared" ref="Y181:Y203" si="55">SUM(R181:S181,U181)</f>
        <v>10.986395619763099</v>
      </c>
    </row>
    <row r="182" spans="1:25" ht="15" x14ac:dyDescent="0.25">
      <c r="A182" s="18" t="s">
        <v>413</v>
      </c>
      <c r="B182" s="18" t="s">
        <v>414</v>
      </c>
      <c r="C182" s="18" t="s">
        <v>36</v>
      </c>
      <c r="D182" s="47">
        <v>0.13930500000000001</v>
      </c>
      <c r="E182" s="47">
        <v>0</v>
      </c>
      <c r="F182" s="47">
        <v>0</v>
      </c>
      <c r="G182" s="47">
        <v>1.68995957991E-3</v>
      </c>
      <c r="H182" s="40">
        <f t="shared" si="42"/>
        <v>0.13761504042009001</v>
      </c>
      <c r="I182" s="43">
        <f t="shared" si="43"/>
        <v>0</v>
      </c>
      <c r="J182" s="43">
        <f t="shared" si="44"/>
        <v>0</v>
      </c>
      <c r="K182" s="43">
        <f t="shared" si="45"/>
        <v>1.2131363410573919</v>
      </c>
      <c r="L182" s="43">
        <f t="shared" si="46"/>
        <v>98.786863658942607</v>
      </c>
      <c r="M182" s="47">
        <v>0</v>
      </c>
      <c r="N182" s="47">
        <v>0</v>
      </c>
      <c r="O182" s="40">
        <f t="shared" si="47"/>
        <v>0</v>
      </c>
      <c r="P182" s="47">
        <v>1.2146100000000001E-3</v>
      </c>
      <c r="Q182" s="40">
        <f t="shared" si="48"/>
        <v>1.2146100000000001E-3</v>
      </c>
      <c r="R182" s="43">
        <f t="shared" si="49"/>
        <v>0</v>
      </c>
      <c r="S182" s="43">
        <f t="shared" si="50"/>
        <v>0</v>
      </c>
      <c r="T182" s="43">
        <f t="shared" si="51"/>
        <v>0</v>
      </c>
      <c r="U182" s="43">
        <f t="shared" si="52"/>
        <v>0.87190696672768386</v>
      </c>
      <c r="V182" s="43">
        <f t="shared" si="53"/>
        <v>0.87190696672768386</v>
      </c>
      <c r="W182" s="41"/>
      <c r="X182" s="31">
        <f t="shared" si="54"/>
        <v>100</v>
      </c>
      <c r="Y182" s="31">
        <f t="shared" si="55"/>
        <v>0.87190696672768386</v>
      </c>
    </row>
    <row r="183" spans="1:25" ht="15" x14ac:dyDescent="0.25">
      <c r="A183" s="18" t="s">
        <v>415</v>
      </c>
      <c r="B183" s="18" t="s">
        <v>416</v>
      </c>
      <c r="C183" s="18" t="s">
        <v>36</v>
      </c>
      <c r="D183" s="47">
        <v>6.2549999999999994E-2</v>
      </c>
      <c r="E183" s="47">
        <v>0</v>
      </c>
      <c r="F183" s="47">
        <v>0</v>
      </c>
      <c r="G183" s="47">
        <v>0</v>
      </c>
      <c r="H183" s="40">
        <f t="shared" si="42"/>
        <v>6.2549999999999994E-2</v>
      </c>
      <c r="I183" s="43">
        <f t="shared" si="43"/>
        <v>0</v>
      </c>
      <c r="J183" s="43">
        <f t="shared" si="44"/>
        <v>0</v>
      </c>
      <c r="K183" s="43">
        <f t="shared" si="45"/>
        <v>0</v>
      </c>
      <c r="L183" s="43">
        <f t="shared" si="46"/>
        <v>100</v>
      </c>
      <c r="M183" s="47">
        <v>0</v>
      </c>
      <c r="N183" s="47">
        <v>0</v>
      </c>
      <c r="O183" s="40">
        <f t="shared" si="47"/>
        <v>0</v>
      </c>
      <c r="P183" s="47">
        <v>0</v>
      </c>
      <c r="Q183" s="40">
        <f t="shared" si="48"/>
        <v>0</v>
      </c>
      <c r="R183" s="43">
        <f t="shared" si="49"/>
        <v>0</v>
      </c>
      <c r="S183" s="43">
        <f t="shared" si="50"/>
        <v>0</v>
      </c>
      <c r="T183" s="43">
        <f t="shared" si="51"/>
        <v>0</v>
      </c>
      <c r="U183" s="43">
        <f t="shared" si="52"/>
        <v>0</v>
      </c>
      <c r="V183" s="43">
        <f t="shared" si="53"/>
        <v>0</v>
      </c>
      <c r="W183" s="41"/>
      <c r="X183" s="31">
        <f t="shared" si="54"/>
        <v>100</v>
      </c>
      <c r="Y183" s="31">
        <f t="shared" si="55"/>
        <v>0</v>
      </c>
    </row>
    <row r="184" spans="1:25" ht="15" x14ac:dyDescent="0.25">
      <c r="A184" s="18" t="s">
        <v>417</v>
      </c>
      <c r="B184" s="18" t="s">
        <v>418</v>
      </c>
      <c r="C184" s="18" t="s">
        <v>36</v>
      </c>
      <c r="D184" s="47">
        <v>0.16094700000000001</v>
      </c>
      <c r="E184" s="47">
        <v>1.0346931444699999E-2</v>
      </c>
      <c r="F184" s="47">
        <v>5.6027867488299995E-4</v>
      </c>
      <c r="G184" s="47">
        <v>0</v>
      </c>
      <c r="H184" s="40">
        <f t="shared" si="42"/>
        <v>0.150039789880417</v>
      </c>
      <c r="I184" s="43">
        <f t="shared" si="43"/>
        <v>6.4287818006548729</v>
      </c>
      <c r="J184" s="43">
        <f t="shared" si="44"/>
        <v>0.34811377340553096</v>
      </c>
      <c r="K184" s="43">
        <f t="shared" si="45"/>
        <v>0</v>
      </c>
      <c r="L184" s="43">
        <f t="shared" si="46"/>
        <v>93.223104425939582</v>
      </c>
      <c r="M184" s="47">
        <v>1.10005E-2</v>
      </c>
      <c r="N184" s="47">
        <v>1.8915700000000001E-2</v>
      </c>
      <c r="O184" s="40">
        <f t="shared" si="47"/>
        <v>2.99162E-2</v>
      </c>
      <c r="P184" s="47">
        <v>8.0339499999999994E-2</v>
      </c>
      <c r="Q184" s="40">
        <f t="shared" si="48"/>
        <v>0.1102557</v>
      </c>
      <c r="R184" s="43">
        <f t="shared" si="49"/>
        <v>6.8348586801866453</v>
      </c>
      <c r="S184" s="43">
        <f t="shared" si="50"/>
        <v>11.752750905577612</v>
      </c>
      <c r="T184" s="43">
        <f t="shared" si="51"/>
        <v>18.587609585764255</v>
      </c>
      <c r="U184" s="43">
        <f t="shared" si="52"/>
        <v>49.916742778678689</v>
      </c>
      <c r="V184" s="43">
        <f t="shared" si="53"/>
        <v>68.504352364442951</v>
      </c>
      <c r="W184" s="41"/>
      <c r="X184" s="31">
        <f t="shared" si="54"/>
        <v>99.999999999999986</v>
      </c>
      <c r="Y184" s="31">
        <f t="shared" si="55"/>
        <v>68.504352364442951</v>
      </c>
    </row>
    <row r="185" spans="1:25" ht="15" x14ac:dyDescent="0.25">
      <c r="A185" s="18" t="s">
        <v>419</v>
      </c>
      <c r="B185" s="18" t="s">
        <v>420</v>
      </c>
      <c r="C185" s="18" t="s">
        <v>36</v>
      </c>
      <c r="D185" s="47">
        <v>1.34087</v>
      </c>
      <c r="E185" s="47">
        <v>0</v>
      </c>
      <c r="F185" s="47">
        <v>0</v>
      </c>
      <c r="G185" s="47">
        <v>0</v>
      </c>
      <c r="H185" s="40">
        <f t="shared" si="42"/>
        <v>1.34087</v>
      </c>
      <c r="I185" s="43">
        <f t="shared" si="43"/>
        <v>0</v>
      </c>
      <c r="J185" s="43">
        <f t="shared" si="44"/>
        <v>0</v>
      </c>
      <c r="K185" s="43">
        <f t="shared" si="45"/>
        <v>0</v>
      </c>
      <c r="L185" s="43">
        <f t="shared" si="46"/>
        <v>100</v>
      </c>
      <c r="M185" s="47">
        <v>0.42385699999999998</v>
      </c>
      <c r="N185" s="47">
        <v>0.19927</v>
      </c>
      <c r="O185" s="40">
        <f t="shared" si="47"/>
        <v>0.62312699999999999</v>
      </c>
      <c r="P185" s="47">
        <v>0.16484099999999999</v>
      </c>
      <c r="Q185" s="40">
        <f t="shared" si="48"/>
        <v>0.787968</v>
      </c>
      <c r="R185" s="43">
        <f t="shared" si="49"/>
        <v>31.610596105513583</v>
      </c>
      <c r="S185" s="43">
        <f t="shared" si="50"/>
        <v>14.861246802449157</v>
      </c>
      <c r="T185" s="43">
        <f t="shared" si="51"/>
        <v>46.471842907962738</v>
      </c>
      <c r="U185" s="43">
        <f t="shared" si="52"/>
        <v>12.2935855079165</v>
      </c>
      <c r="V185" s="43">
        <f t="shared" si="53"/>
        <v>58.765428415879242</v>
      </c>
      <c r="W185" s="41"/>
      <c r="X185" s="31">
        <f t="shared" si="54"/>
        <v>100</v>
      </c>
      <c r="Y185" s="31">
        <f t="shared" si="55"/>
        <v>58.765428415879242</v>
      </c>
    </row>
    <row r="186" spans="1:25" ht="15" x14ac:dyDescent="0.25">
      <c r="A186" s="18" t="s">
        <v>421</v>
      </c>
      <c r="B186" s="18" t="s">
        <v>422</v>
      </c>
      <c r="C186" s="18" t="s">
        <v>36</v>
      </c>
      <c r="D186" s="47">
        <v>1.67E-2</v>
      </c>
      <c r="E186" s="47">
        <v>0</v>
      </c>
      <c r="F186" s="47">
        <v>0</v>
      </c>
      <c r="G186" s="47">
        <v>0</v>
      </c>
      <c r="H186" s="40">
        <f t="shared" si="42"/>
        <v>1.67E-2</v>
      </c>
      <c r="I186" s="43">
        <f t="shared" si="43"/>
        <v>0</v>
      </c>
      <c r="J186" s="43">
        <f t="shared" si="44"/>
        <v>0</v>
      </c>
      <c r="K186" s="43">
        <f t="shared" si="45"/>
        <v>0</v>
      </c>
      <c r="L186" s="43">
        <f t="shared" si="46"/>
        <v>100</v>
      </c>
      <c r="M186" s="47">
        <v>0</v>
      </c>
      <c r="N186" s="47">
        <v>0</v>
      </c>
      <c r="O186" s="40">
        <f t="shared" si="47"/>
        <v>0</v>
      </c>
      <c r="P186" s="47">
        <v>2.6246800000000002E-4</v>
      </c>
      <c r="Q186" s="40">
        <f t="shared" si="48"/>
        <v>2.6246800000000002E-4</v>
      </c>
      <c r="R186" s="43">
        <f t="shared" si="49"/>
        <v>0</v>
      </c>
      <c r="S186" s="43">
        <f t="shared" si="50"/>
        <v>0</v>
      </c>
      <c r="T186" s="43">
        <f t="shared" si="51"/>
        <v>0</v>
      </c>
      <c r="U186" s="43">
        <f t="shared" si="52"/>
        <v>1.5716646706586828</v>
      </c>
      <c r="V186" s="43">
        <f t="shared" si="53"/>
        <v>1.5716646706586828</v>
      </c>
      <c r="W186" s="41"/>
      <c r="X186" s="31">
        <f t="shared" si="54"/>
        <v>100</v>
      </c>
      <c r="Y186" s="31">
        <f t="shared" si="55"/>
        <v>1.5716646706586828</v>
      </c>
    </row>
    <row r="187" spans="1:25" ht="15" x14ac:dyDescent="0.25">
      <c r="A187" s="18" t="s">
        <v>423</v>
      </c>
      <c r="B187" s="18" t="s">
        <v>424</v>
      </c>
      <c r="C187" s="18" t="s">
        <v>36</v>
      </c>
      <c r="D187" s="47">
        <v>2.19086E-2</v>
      </c>
      <c r="E187" s="47">
        <v>0</v>
      </c>
      <c r="F187" s="47">
        <v>0</v>
      </c>
      <c r="G187" s="47">
        <v>0</v>
      </c>
      <c r="H187" s="40">
        <f t="shared" si="42"/>
        <v>2.19086E-2</v>
      </c>
      <c r="I187" s="43">
        <f t="shared" si="43"/>
        <v>0</v>
      </c>
      <c r="J187" s="43">
        <f t="shared" si="44"/>
        <v>0</v>
      </c>
      <c r="K187" s="43">
        <f t="shared" si="45"/>
        <v>0</v>
      </c>
      <c r="L187" s="43">
        <f t="shared" si="46"/>
        <v>100</v>
      </c>
      <c r="M187" s="47">
        <v>1.11017E-3</v>
      </c>
      <c r="N187" s="47">
        <v>4.0000000000000002E-4</v>
      </c>
      <c r="O187" s="40">
        <f t="shared" si="47"/>
        <v>1.5101699999999999E-3</v>
      </c>
      <c r="P187" s="47">
        <v>1.14171E-3</v>
      </c>
      <c r="Q187" s="40">
        <f t="shared" si="48"/>
        <v>2.6518799999999997E-3</v>
      </c>
      <c r="R187" s="43">
        <f t="shared" si="49"/>
        <v>5.067279515806578</v>
      </c>
      <c r="S187" s="43">
        <f t="shared" si="50"/>
        <v>1.825767050382042</v>
      </c>
      <c r="T187" s="43">
        <f t="shared" si="51"/>
        <v>6.8930465661886196</v>
      </c>
      <c r="U187" s="43">
        <f t="shared" si="52"/>
        <v>5.2112412477292018</v>
      </c>
      <c r="V187" s="43">
        <f t="shared" si="53"/>
        <v>12.10428781391782</v>
      </c>
      <c r="W187" s="41"/>
      <c r="X187" s="31">
        <f t="shared" si="54"/>
        <v>100</v>
      </c>
      <c r="Y187" s="31">
        <f t="shared" si="55"/>
        <v>12.104287813917821</v>
      </c>
    </row>
    <row r="188" spans="1:25" ht="15" x14ac:dyDescent="0.25">
      <c r="A188" s="18" t="s">
        <v>425</v>
      </c>
      <c r="B188" s="18" t="s">
        <v>426</v>
      </c>
      <c r="C188" s="18" t="s">
        <v>36</v>
      </c>
      <c r="D188" s="47">
        <v>9.9168900000000004E-2</v>
      </c>
      <c r="E188" s="47">
        <v>0</v>
      </c>
      <c r="F188" s="47">
        <v>0</v>
      </c>
      <c r="G188" s="47">
        <v>0</v>
      </c>
      <c r="H188" s="40">
        <f t="shared" si="42"/>
        <v>9.9168900000000004E-2</v>
      </c>
      <c r="I188" s="43">
        <f t="shared" si="43"/>
        <v>0</v>
      </c>
      <c r="J188" s="43">
        <f t="shared" si="44"/>
        <v>0</v>
      </c>
      <c r="K188" s="43">
        <f t="shared" si="45"/>
        <v>0</v>
      </c>
      <c r="L188" s="43">
        <f t="shared" si="46"/>
        <v>100</v>
      </c>
      <c r="M188" s="47">
        <v>0</v>
      </c>
      <c r="N188" s="47">
        <v>0</v>
      </c>
      <c r="O188" s="40">
        <f t="shared" si="47"/>
        <v>0</v>
      </c>
      <c r="P188" s="47">
        <v>0</v>
      </c>
      <c r="Q188" s="40">
        <f t="shared" si="48"/>
        <v>0</v>
      </c>
      <c r="R188" s="43">
        <f t="shared" si="49"/>
        <v>0</v>
      </c>
      <c r="S188" s="43">
        <f t="shared" si="50"/>
        <v>0</v>
      </c>
      <c r="T188" s="43">
        <f t="shared" si="51"/>
        <v>0</v>
      </c>
      <c r="U188" s="43">
        <f t="shared" si="52"/>
        <v>0</v>
      </c>
      <c r="V188" s="43">
        <f t="shared" si="53"/>
        <v>0</v>
      </c>
      <c r="W188" s="41"/>
      <c r="X188" s="31">
        <f t="shared" si="54"/>
        <v>100</v>
      </c>
      <c r="Y188" s="31">
        <f t="shared" si="55"/>
        <v>0</v>
      </c>
    </row>
    <row r="189" spans="1:25" ht="15" x14ac:dyDescent="0.25">
      <c r="A189" s="18" t="s">
        <v>427</v>
      </c>
      <c r="B189" s="18" t="s">
        <v>428</v>
      </c>
      <c r="C189" s="18" t="s">
        <v>36</v>
      </c>
      <c r="D189" s="47">
        <v>1.6514</v>
      </c>
      <c r="E189" s="47">
        <v>0</v>
      </c>
      <c r="F189" s="47">
        <v>0</v>
      </c>
      <c r="G189" s="47">
        <v>0</v>
      </c>
      <c r="H189" s="40">
        <f t="shared" si="42"/>
        <v>1.6514</v>
      </c>
      <c r="I189" s="43">
        <f t="shared" si="43"/>
        <v>0</v>
      </c>
      <c r="J189" s="43">
        <f t="shared" si="44"/>
        <v>0</v>
      </c>
      <c r="K189" s="43">
        <f t="shared" si="45"/>
        <v>0</v>
      </c>
      <c r="L189" s="43">
        <f t="shared" si="46"/>
        <v>100</v>
      </c>
      <c r="M189" s="47">
        <v>0</v>
      </c>
      <c r="N189" s="47">
        <v>0</v>
      </c>
      <c r="O189" s="40">
        <f t="shared" si="47"/>
        <v>0</v>
      </c>
      <c r="P189" s="47">
        <v>2.7866100000000001E-3</v>
      </c>
      <c r="Q189" s="40">
        <f t="shared" si="48"/>
        <v>2.7866100000000001E-3</v>
      </c>
      <c r="R189" s="43">
        <f t="shared" si="49"/>
        <v>0</v>
      </c>
      <c r="S189" s="43">
        <f t="shared" si="50"/>
        <v>0</v>
      </c>
      <c r="T189" s="43">
        <f t="shared" si="51"/>
        <v>0</v>
      </c>
      <c r="U189" s="43">
        <f t="shared" si="52"/>
        <v>0.16874227927818822</v>
      </c>
      <c r="V189" s="43">
        <f t="shared" si="53"/>
        <v>0.16874227927818822</v>
      </c>
      <c r="W189" s="41"/>
      <c r="X189" s="31">
        <f t="shared" si="54"/>
        <v>100</v>
      </c>
      <c r="Y189" s="31">
        <f t="shared" si="55"/>
        <v>0.16874227927818822</v>
      </c>
    </row>
    <row r="190" spans="1:25" ht="15" x14ac:dyDescent="0.25">
      <c r="A190" s="18" t="s">
        <v>429</v>
      </c>
      <c r="B190" s="18" t="s">
        <v>430</v>
      </c>
      <c r="C190" s="18" t="s">
        <v>36</v>
      </c>
      <c r="D190" s="47">
        <v>0.25120700000000001</v>
      </c>
      <c r="E190" s="47">
        <v>0</v>
      </c>
      <c r="F190" s="47">
        <v>0</v>
      </c>
      <c r="G190" s="47">
        <v>0</v>
      </c>
      <c r="H190" s="40">
        <f t="shared" si="42"/>
        <v>0.25120700000000001</v>
      </c>
      <c r="I190" s="43">
        <f t="shared" si="43"/>
        <v>0</v>
      </c>
      <c r="J190" s="43">
        <f t="shared" si="44"/>
        <v>0</v>
      </c>
      <c r="K190" s="43">
        <f t="shared" si="45"/>
        <v>0</v>
      </c>
      <c r="L190" s="43">
        <f t="shared" si="46"/>
        <v>100</v>
      </c>
      <c r="M190" s="47">
        <v>0</v>
      </c>
      <c r="N190" s="47">
        <v>0</v>
      </c>
      <c r="O190" s="40">
        <f t="shared" si="47"/>
        <v>0</v>
      </c>
      <c r="P190" s="47">
        <v>0</v>
      </c>
      <c r="Q190" s="40">
        <f t="shared" si="48"/>
        <v>0</v>
      </c>
      <c r="R190" s="43">
        <f t="shared" si="49"/>
        <v>0</v>
      </c>
      <c r="S190" s="43">
        <f t="shared" si="50"/>
        <v>0</v>
      </c>
      <c r="T190" s="43">
        <f t="shared" si="51"/>
        <v>0</v>
      </c>
      <c r="U190" s="43">
        <f t="shared" si="52"/>
        <v>0</v>
      </c>
      <c r="V190" s="43">
        <f t="shared" si="53"/>
        <v>0</v>
      </c>
      <c r="W190" s="41"/>
      <c r="X190" s="31">
        <f t="shared" si="54"/>
        <v>100</v>
      </c>
      <c r="Y190" s="31">
        <f t="shared" si="55"/>
        <v>0</v>
      </c>
    </row>
    <row r="191" spans="1:25" ht="15" x14ac:dyDescent="0.25">
      <c r="A191" s="18" t="s">
        <v>431</v>
      </c>
      <c r="B191" s="18" t="s">
        <v>432</v>
      </c>
      <c r="C191" s="18" t="s">
        <v>36</v>
      </c>
      <c r="D191" s="47">
        <v>9.9909100000000001E-2</v>
      </c>
      <c r="E191" s="47">
        <v>0</v>
      </c>
      <c r="F191" s="47">
        <v>0</v>
      </c>
      <c r="G191" s="47">
        <v>0</v>
      </c>
      <c r="H191" s="40">
        <f t="shared" si="42"/>
        <v>9.9909100000000001E-2</v>
      </c>
      <c r="I191" s="43">
        <f t="shared" si="43"/>
        <v>0</v>
      </c>
      <c r="J191" s="43">
        <f t="shared" si="44"/>
        <v>0</v>
      </c>
      <c r="K191" s="43">
        <f t="shared" si="45"/>
        <v>0</v>
      </c>
      <c r="L191" s="43">
        <f t="shared" si="46"/>
        <v>100</v>
      </c>
      <c r="M191" s="47">
        <v>0</v>
      </c>
      <c r="N191" s="47">
        <v>0</v>
      </c>
      <c r="O191" s="40">
        <f t="shared" si="47"/>
        <v>0</v>
      </c>
      <c r="P191" s="47">
        <v>6.3071700000000004E-4</v>
      </c>
      <c r="Q191" s="40">
        <f t="shared" si="48"/>
        <v>6.3071700000000004E-4</v>
      </c>
      <c r="R191" s="43">
        <f t="shared" si="49"/>
        <v>0</v>
      </c>
      <c r="S191" s="43">
        <f t="shared" si="50"/>
        <v>0</v>
      </c>
      <c r="T191" s="43">
        <f t="shared" si="51"/>
        <v>0</v>
      </c>
      <c r="U191" s="43">
        <f t="shared" si="52"/>
        <v>0.63129084337662933</v>
      </c>
      <c r="V191" s="43">
        <f t="shared" si="53"/>
        <v>0.63129084337662933</v>
      </c>
      <c r="W191" s="41"/>
      <c r="X191" s="31">
        <f t="shared" si="54"/>
        <v>100</v>
      </c>
      <c r="Y191" s="31">
        <f t="shared" si="55"/>
        <v>0.63129084337662933</v>
      </c>
    </row>
    <row r="192" spans="1:25" ht="15" x14ac:dyDescent="0.25">
      <c r="A192" s="18" t="s">
        <v>433</v>
      </c>
      <c r="B192" s="18" t="s">
        <v>434</v>
      </c>
      <c r="C192" s="18" t="s">
        <v>36</v>
      </c>
      <c r="D192" s="47">
        <v>0.42024899999999998</v>
      </c>
      <c r="E192" s="47">
        <v>0</v>
      </c>
      <c r="F192" s="47">
        <v>8.3240025192399994E-2</v>
      </c>
      <c r="G192" s="47">
        <v>8.2170844083500005E-2</v>
      </c>
      <c r="H192" s="40">
        <f t="shared" si="42"/>
        <v>0.2548381307241</v>
      </c>
      <c r="I192" s="43">
        <f t="shared" si="43"/>
        <v>0</v>
      </c>
      <c r="J192" s="43">
        <f t="shared" si="44"/>
        <v>19.807310711601929</v>
      </c>
      <c r="K192" s="43">
        <f t="shared" si="45"/>
        <v>19.552894613312585</v>
      </c>
      <c r="L192" s="43">
        <f t="shared" si="46"/>
        <v>60.63979467508549</v>
      </c>
      <c r="M192" s="47">
        <v>2.6424699999999999E-2</v>
      </c>
      <c r="N192" s="47">
        <v>3.4823399999999997E-2</v>
      </c>
      <c r="O192" s="40">
        <f t="shared" si="47"/>
        <v>6.12481E-2</v>
      </c>
      <c r="P192" s="47">
        <v>5.2504200000000001E-2</v>
      </c>
      <c r="Q192" s="40">
        <f t="shared" si="48"/>
        <v>0.1137523</v>
      </c>
      <c r="R192" s="43">
        <f t="shared" si="49"/>
        <v>6.287867430975445</v>
      </c>
      <c r="S192" s="43">
        <f t="shared" si="50"/>
        <v>8.286373078817558</v>
      </c>
      <c r="T192" s="43">
        <f t="shared" si="51"/>
        <v>14.574240509793004</v>
      </c>
      <c r="U192" s="43">
        <f t="shared" si="52"/>
        <v>12.493593084100141</v>
      </c>
      <c r="V192" s="43">
        <f t="shared" si="53"/>
        <v>27.067833593893148</v>
      </c>
      <c r="W192" s="41"/>
      <c r="X192" s="31">
        <f t="shared" si="54"/>
        <v>100</v>
      </c>
      <c r="Y192" s="31">
        <f t="shared" si="55"/>
        <v>27.067833593893145</v>
      </c>
    </row>
    <row r="193" spans="1:25" ht="15" x14ac:dyDescent="0.25">
      <c r="A193" s="18" t="s">
        <v>435</v>
      </c>
      <c r="B193" s="18" t="s">
        <v>436</v>
      </c>
      <c r="C193" s="18" t="s">
        <v>36</v>
      </c>
      <c r="D193" s="47">
        <v>0.125697</v>
      </c>
      <c r="E193" s="47">
        <v>0</v>
      </c>
      <c r="F193" s="47">
        <v>0</v>
      </c>
      <c r="G193" s="47">
        <v>0.109601152676</v>
      </c>
      <c r="H193" s="40">
        <f t="shared" si="42"/>
        <v>1.6095847324000004E-2</v>
      </c>
      <c r="I193" s="43">
        <f t="shared" si="43"/>
        <v>0</v>
      </c>
      <c r="J193" s="43">
        <f t="shared" si="44"/>
        <v>0</v>
      </c>
      <c r="K193" s="43">
        <f t="shared" si="45"/>
        <v>87.194724357781013</v>
      </c>
      <c r="L193" s="43">
        <f t="shared" si="46"/>
        <v>12.805275642218989</v>
      </c>
      <c r="M193" s="47">
        <v>0</v>
      </c>
      <c r="N193" s="47">
        <v>0</v>
      </c>
      <c r="O193" s="40">
        <f t="shared" si="47"/>
        <v>0</v>
      </c>
      <c r="P193" s="47">
        <v>0</v>
      </c>
      <c r="Q193" s="40">
        <f t="shared" si="48"/>
        <v>0</v>
      </c>
      <c r="R193" s="43">
        <f t="shared" si="49"/>
        <v>0</v>
      </c>
      <c r="S193" s="43">
        <f t="shared" si="50"/>
        <v>0</v>
      </c>
      <c r="T193" s="43">
        <f t="shared" si="51"/>
        <v>0</v>
      </c>
      <c r="U193" s="43">
        <f t="shared" si="52"/>
        <v>0</v>
      </c>
      <c r="V193" s="43">
        <f t="shared" si="53"/>
        <v>0</v>
      </c>
      <c r="W193" s="41"/>
      <c r="X193" s="31">
        <f t="shared" si="54"/>
        <v>100</v>
      </c>
      <c r="Y193" s="31">
        <f t="shared" si="55"/>
        <v>0</v>
      </c>
    </row>
    <row r="194" spans="1:25" ht="15" x14ac:dyDescent="0.25">
      <c r="A194" s="18" t="s">
        <v>437</v>
      </c>
      <c r="B194" s="18" t="s">
        <v>438</v>
      </c>
      <c r="C194" s="18" t="s">
        <v>36</v>
      </c>
      <c r="D194" s="47">
        <v>5.9950299999999998E-2</v>
      </c>
      <c r="E194" s="47">
        <v>0</v>
      </c>
      <c r="F194" s="47">
        <v>0</v>
      </c>
      <c r="G194" s="47">
        <v>0</v>
      </c>
      <c r="H194" s="40">
        <f t="shared" si="42"/>
        <v>5.9950299999999998E-2</v>
      </c>
      <c r="I194" s="43">
        <f t="shared" si="43"/>
        <v>0</v>
      </c>
      <c r="J194" s="43">
        <f t="shared" si="44"/>
        <v>0</v>
      </c>
      <c r="K194" s="43">
        <f t="shared" si="45"/>
        <v>0</v>
      </c>
      <c r="L194" s="43">
        <f t="shared" si="46"/>
        <v>100</v>
      </c>
      <c r="M194" s="47">
        <v>0</v>
      </c>
      <c r="N194" s="47">
        <v>0</v>
      </c>
      <c r="O194" s="40">
        <f t="shared" si="47"/>
        <v>0</v>
      </c>
      <c r="P194" s="47">
        <v>0</v>
      </c>
      <c r="Q194" s="40">
        <f t="shared" si="48"/>
        <v>0</v>
      </c>
      <c r="R194" s="43">
        <f t="shared" si="49"/>
        <v>0</v>
      </c>
      <c r="S194" s="43">
        <f t="shared" si="50"/>
        <v>0</v>
      </c>
      <c r="T194" s="43">
        <f t="shared" si="51"/>
        <v>0</v>
      </c>
      <c r="U194" s="43">
        <f t="shared" si="52"/>
        <v>0</v>
      </c>
      <c r="V194" s="43">
        <f t="shared" si="53"/>
        <v>0</v>
      </c>
      <c r="W194" s="41"/>
      <c r="X194" s="31">
        <f t="shared" si="54"/>
        <v>100</v>
      </c>
      <c r="Y194" s="31">
        <f t="shared" si="55"/>
        <v>0</v>
      </c>
    </row>
    <row r="195" spans="1:25" ht="15" x14ac:dyDescent="0.25">
      <c r="A195" s="18" t="s">
        <v>439</v>
      </c>
      <c r="B195" s="18" t="s">
        <v>440</v>
      </c>
      <c r="C195" s="18" t="s">
        <v>36</v>
      </c>
      <c r="D195" s="47">
        <v>4.6694800000000002E-2</v>
      </c>
      <c r="E195" s="47">
        <v>0</v>
      </c>
      <c r="F195" s="47">
        <v>0</v>
      </c>
      <c r="G195" s="47">
        <v>0</v>
      </c>
      <c r="H195" s="40">
        <f t="shared" si="42"/>
        <v>4.6694800000000002E-2</v>
      </c>
      <c r="I195" s="43">
        <f t="shared" si="43"/>
        <v>0</v>
      </c>
      <c r="J195" s="43">
        <f t="shared" si="44"/>
        <v>0</v>
      </c>
      <c r="K195" s="43">
        <f t="shared" si="45"/>
        <v>0</v>
      </c>
      <c r="L195" s="43">
        <f t="shared" si="46"/>
        <v>100</v>
      </c>
      <c r="M195" s="47">
        <v>0</v>
      </c>
      <c r="N195" s="47">
        <v>0</v>
      </c>
      <c r="O195" s="40">
        <f t="shared" si="47"/>
        <v>0</v>
      </c>
      <c r="P195" s="47">
        <v>0</v>
      </c>
      <c r="Q195" s="40">
        <f t="shared" si="48"/>
        <v>0</v>
      </c>
      <c r="R195" s="43">
        <f t="shared" si="49"/>
        <v>0</v>
      </c>
      <c r="S195" s="43">
        <f t="shared" si="50"/>
        <v>0</v>
      </c>
      <c r="T195" s="43">
        <f t="shared" si="51"/>
        <v>0</v>
      </c>
      <c r="U195" s="43">
        <f t="shared" si="52"/>
        <v>0</v>
      </c>
      <c r="V195" s="43">
        <f t="shared" si="53"/>
        <v>0</v>
      </c>
      <c r="W195" s="41"/>
      <c r="X195" s="31">
        <f t="shared" si="54"/>
        <v>100</v>
      </c>
      <c r="Y195" s="31">
        <f t="shared" si="55"/>
        <v>0</v>
      </c>
    </row>
    <row r="196" spans="1:25" ht="15" x14ac:dyDescent="0.25">
      <c r="A196" s="18" t="s">
        <v>441</v>
      </c>
      <c r="B196" s="18" t="s">
        <v>442</v>
      </c>
      <c r="C196" s="18" t="s">
        <v>36</v>
      </c>
      <c r="D196" s="47">
        <v>0.14113400000000001</v>
      </c>
      <c r="E196" s="47">
        <v>0</v>
      </c>
      <c r="F196" s="47">
        <v>0</v>
      </c>
      <c r="G196" s="47">
        <v>0</v>
      </c>
      <c r="H196" s="40">
        <f t="shared" si="42"/>
        <v>0.14113400000000001</v>
      </c>
      <c r="I196" s="43">
        <f t="shared" si="43"/>
        <v>0</v>
      </c>
      <c r="J196" s="43">
        <f t="shared" si="44"/>
        <v>0</v>
      </c>
      <c r="K196" s="43">
        <f t="shared" si="45"/>
        <v>0</v>
      </c>
      <c r="L196" s="43">
        <f t="shared" si="46"/>
        <v>100</v>
      </c>
      <c r="M196" s="47">
        <v>0</v>
      </c>
      <c r="N196" s="47">
        <v>5.2738999999999998E-4</v>
      </c>
      <c r="O196" s="40">
        <f t="shared" si="47"/>
        <v>5.2738999999999998E-4</v>
      </c>
      <c r="P196" s="47">
        <v>8.1719400000000004E-4</v>
      </c>
      <c r="Q196" s="40">
        <f t="shared" si="48"/>
        <v>1.344584E-3</v>
      </c>
      <c r="R196" s="43">
        <f t="shared" si="49"/>
        <v>0</v>
      </c>
      <c r="S196" s="43">
        <f t="shared" si="50"/>
        <v>0.37368033216659341</v>
      </c>
      <c r="T196" s="43">
        <f t="shared" si="51"/>
        <v>0.37368033216659341</v>
      </c>
      <c r="U196" s="43">
        <f t="shared" si="52"/>
        <v>0.5790199384981648</v>
      </c>
      <c r="V196" s="43">
        <f t="shared" si="53"/>
        <v>0.95270027066475826</v>
      </c>
      <c r="W196" s="41"/>
      <c r="X196" s="31">
        <f t="shared" si="54"/>
        <v>100</v>
      </c>
      <c r="Y196" s="31">
        <f t="shared" si="55"/>
        <v>0.95270027066475826</v>
      </c>
    </row>
    <row r="197" spans="1:25" ht="15" x14ac:dyDescent="0.25">
      <c r="A197" s="18" t="s">
        <v>443</v>
      </c>
      <c r="B197" s="18" t="s">
        <v>444</v>
      </c>
      <c r="C197" s="18" t="s">
        <v>36</v>
      </c>
      <c r="D197" s="47">
        <v>3.7533200000000003E-2</v>
      </c>
      <c r="E197" s="47">
        <v>0</v>
      </c>
      <c r="F197" s="47">
        <v>0</v>
      </c>
      <c r="G197" s="47">
        <v>0</v>
      </c>
      <c r="H197" s="40">
        <f t="shared" si="42"/>
        <v>3.7533200000000003E-2</v>
      </c>
      <c r="I197" s="43">
        <f t="shared" si="43"/>
        <v>0</v>
      </c>
      <c r="J197" s="43">
        <f t="shared" si="44"/>
        <v>0</v>
      </c>
      <c r="K197" s="43">
        <f t="shared" si="45"/>
        <v>0</v>
      </c>
      <c r="L197" s="43">
        <f t="shared" si="46"/>
        <v>100</v>
      </c>
      <c r="M197" s="47">
        <v>0</v>
      </c>
      <c r="N197" s="47">
        <v>0</v>
      </c>
      <c r="O197" s="40">
        <f t="shared" si="47"/>
        <v>0</v>
      </c>
      <c r="P197" s="47">
        <v>7.7106299999999996E-3</v>
      </c>
      <c r="Q197" s="40">
        <f t="shared" si="48"/>
        <v>7.7106299999999996E-3</v>
      </c>
      <c r="R197" s="43">
        <f t="shared" si="49"/>
        <v>0</v>
      </c>
      <c r="S197" s="43">
        <f t="shared" si="50"/>
        <v>0</v>
      </c>
      <c r="T197" s="43">
        <f t="shared" si="51"/>
        <v>0</v>
      </c>
      <c r="U197" s="43">
        <f t="shared" si="52"/>
        <v>20.543492161606256</v>
      </c>
      <c r="V197" s="43">
        <f t="shared" si="53"/>
        <v>20.543492161606256</v>
      </c>
      <c r="W197" s="41"/>
      <c r="X197" s="31">
        <f t="shared" si="54"/>
        <v>100</v>
      </c>
      <c r="Y197" s="31">
        <f t="shared" si="55"/>
        <v>20.543492161606256</v>
      </c>
    </row>
    <row r="198" spans="1:25" ht="15" x14ac:dyDescent="0.25">
      <c r="A198" s="18" t="s">
        <v>445</v>
      </c>
      <c r="B198" s="18" t="s">
        <v>446</v>
      </c>
      <c r="C198" s="18" t="s">
        <v>36</v>
      </c>
      <c r="D198" s="47">
        <v>4.9303699999999999E-2</v>
      </c>
      <c r="E198" s="47">
        <v>0</v>
      </c>
      <c r="F198" s="47">
        <v>0</v>
      </c>
      <c r="G198" s="47">
        <v>0</v>
      </c>
      <c r="H198" s="40">
        <f t="shared" si="42"/>
        <v>4.9303699999999999E-2</v>
      </c>
      <c r="I198" s="43">
        <f t="shared" si="43"/>
        <v>0</v>
      </c>
      <c r="J198" s="43">
        <f t="shared" si="44"/>
        <v>0</v>
      </c>
      <c r="K198" s="43">
        <f t="shared" si="45"/>
        <v>0</v>
      </c>
      <c r="L198" s="43">
        <f t="shared" si="46"/>
        <v>100</v>
      </c>
      <c r="M198" s="47">
        <v>0</v>
      </c>
      <c r="N198" s="47">
        <v>0</v>
      </c>
      <c r="O198" s="40">
        <f t="shared" si="47"/>
        <v>0</v>
      </c>
      <c r="P198" s="47">
        <v>0</v>
      </c>
      <c r="Q198" s="40">
        <f t="shared" si="48"/>
        <v>0</v>
      </c>
      <c r="R198" s="43">
        <f t="shared" si="49"/>
        <v>0</v>
      </c>
      <c r="S198" s="43">
        <f t="shared" si="50"/>
        <v>0</v>
      </c>
      <c r="T198" s="43">
        <f t="shared" si="51"/>
        <v>0</v>
      </c>
      <c r="U198" s="43">
        <f t="shared" si="52"/>
        <v>0</v>
      </c>
      <c r="V198" s="43">
        <f t="shared" si="53"/>
        <v>0</v>
      </c>
      <c r="W198" s="41"/>
      <c r="X198" s="31">
        <f t="shared" si="54"/>
        <v>100</v>
      </c>
      <c r="Y198" s="31">
        <f t="shared" si="55"/>
        <v>0</v>
      </c>
    </row>
    <row r="199" spans="1:25" ht="15" x14ac:dyDescent="0.25">
      <c r="A199" s="18" t="s">
        <v>447</v>
      </c>
      <c r="B199" s="18" t="s">
        <v>448</v>
      </c>
      <c r="C199" s="18" t="s">
        <v>36</v>
      </c>
      <c r="D199" s="47">
        <v>1.47011E-2</v>
      </c>
      <c r="E199" s="47">
        <v>0</v>
      </c>
      <c r="F199" s="47">
        <v>0</v>
      </c>
      <c r="G199" s="47">
        <v>0</v>
      </c>
      <c r="H199" s="40">
        <f t="shared" si="42"/>
        <v>1.47011E-2</v>
      </c>
      <c r="I199" s="43">
        <f t="shared" si="43"/>
        <v>0</v>
      </c>
      <c r="J199" s="43">
        <f t="shared" si="44"/>
        <v>0</v>
      </c>
      <c r="K199" s="43">
        <f t="shared" si="45"/>
        <v>0</v>
      </c>
      <c r="L199" s="43">
        <f t="shared" si="46"/>
        <v>100</v>
      </c>
      <c r="M199" s="47">
        <v>1.19991E-3</v>
      </c>
      <c r="N199" s="47">
        <v>0</v>
      </c>
      <c r="O199" s="40">
        <f t="shared" si="47"/>
        <v>1.19991E-3</v>
      </c>
      <c r="P199" s="47">
        <v>7.8388000000000004E-4</v>
      </c>
      <c r="Q199" s="40">
        <f t="shared" si="48"/>
        <v>1.98379E-3</v>
      </c>
      <c r="R199" s="43">
        <f t="shared" si="49"/>
        <v>8.1620422961547092</v>
      </c>
      <c r="S199" s="43">
        <f t="shared" si="50"/>
        <v>0</v>
      </c>
      <c r="T199" s="43">
        <f t="shared" si="51"/>
        <v>8.1620422961547092</v>
      </c>
      <c r="U199" s="43">
        <f t="shared" si="52"/>
        <v>5.3321180047751531</v>
      </c>
      <c r="V199" s="43">
        <f t="shared" si="53"/>
        <v>13.494160300929863</v>
      </c>
      <c r="W199" s="41"/>
      <c r="X199" s="31">
        <f t="shared" si="54"/>
        <v>100</v>
      </c>
      <c r="Y199" s="31">
        <f t="shared" si="55"/>
        <v>13.494160300929863</v>
      </c>
    </row>
    <row r="200" spans="1:25" ht="15" x14ac:dyDescent="0.25">
      <c r="A200" s="18" t="s">
        <v>449</v>
      </c>
      <c r="B200" s="18" t="s">
        <v>450</v>
      </c>
      <c r="C200" s="18" t="s">
        <v>36</v>
      </c>
      <c r="D200" s="47">
        <v>2.95978E-2</v>
      </c>
      <c r="E200" s="47">
        <v>0</v>
      </c>
      <c r="F200" s="47">
        <v>0</v>
      </c>
      <c r="G200" s="47">
        <v>0</v>
      </c>
      <c r="H200" s="40">
        <f t="shared" si="42"/>
        <v>2.95978E-2</v>
      </c>
      <c r="I200" s="43">
        <f t="shared" si="43"/>
        <v>0</v>
      </c>
      <c r="J200" s="43">
        <f t="shared" si="44"/>
        <v>0</v>
      </c>
      <c r="K200" s="43">
        <f t="shared" si="45"/>
        <v>0</v>
      </c>
      <c r="L200" s="43">
        <f t="shared" si="46"/>
        <v>100</v>
      </c>
      <c r="M200" s="47">
        <v>0</v>
      </c>
      <c r="N200" s="47">
        <v>0</v>
      </c>
      <c r="O200" s="40">
        <f t="shared" si="47"/>
        <v>0</v>
      </c>
      <c r="P200" s="47">
        <v>0</v>
      </c>
      <c r="Q200" s="40">
        <f t="shared" si="48"/>
        <v>0</v>
      </c>
      <c r="R200" s="43">
        <f t="shared" si="49"/>
        <v>0</v>
      </c>
      <c r="S200" s="43">
        <f t="shared" si="50"/>
        <v>0</v>
      </c>
      <c r="T200" s="43">
        <f t="shared" si="51"/>
        <v>0</v>
      </c>
      <c r="U200" s="43">
        <f t="shared" si="52"/>
        <v>0</v>
      </c>
      <c r="V200" s="43">
        <f t="shared" si="53"/>
        <v>0</v>
      </c>
      <c r="W200" s="41"/>
      <c r="X200" s="31">
        <f t="shared" si="54"/>
        <v>100</v>
      </c>
      <c r="Y200" s="31">
        <f t="shared" si="55"/>
        <v>0</v>
      </c>
    </row>
    <row r="201" spans="1:25" ht="15" x14ac:dyDescent="0.25">
      <c r="A201" s="18" t="s">
        <v>451</v>
      </c>
      <c r="B201" s="18" t="s">
        <v>452</v>
      </c>
      <c r="C201" s="18" t="s">
        <v>36</v>
      </c>
      <c r="D201" s="47">
        <v>8.6019399999999996E-2</v>
      </c>
      <c r="E201" s="47">
        <v>0</v>
      </c>
      <c r="F201" s="47">
        <v>0</v>
      </c>
      <c r="G201" s="47">
        <v>0</v>
      </c>
      <c r="H201" s="40">
        <f t="shared" si="42"/>
        <v>8.6019399999999996E-2</v>
      </c>
      <c r="I201" s="43">
        <f t="shared" si="43"/>
        <v>0</v>
      </c>
      <c r="J201" s="43">
        <f t="shared" si="44"/>
        <v>0</v>
      </c>
      <c r="K201" s="43">
        <f t="shared" si="45"/>
        <v>0</v>
      </c>
      <c r="L201" s="43">
        <f t="shared" si="46"/>
        <v>100</v>
      </c>
      <c r="M201" s="47">
        <v>0</v>
      </c>
      <c r="N201" s="47">
        <v>3.6583199999999999E-5</v>
      </c>
      <c r="O201" s="40">
        <f t="shared" si="47"/>
        <v>3.6583199999999999E-5</v>
      </c>
      <c r="P201" s="47">
        <v>9.6888499999999995E-4</v>
      </c>
      <c r="Q201" s="40">
        <f t="shared" si="48"/>
        <v>1.0054681999999999E-3</v>
      </c>
      <c r="R201" s="43">
        <f t="shared" si="49"/>
        <v>0</v>
      </c>
      <c r="S201" s="43">
        <f t="shared" si="50"/>
        <v>4.2529010897541714E-2</v>
      </c>
      <c r="T201" s="43">
        <f t="shared" si="51"/>
        <v>4.2529010897541714E-2</v>
      </c>
      <c r="U201" s="43">
        <f t="shared" si="52"/>
        <v>1.1263563800724024</v>
      </c>
      <c r="V201" s="43">
        <f t="shared" si="53"/>
        <v>1.1688853909699439</v>
      </c>
      <c r="W201" s="41"/>
      <c r="X201" s="31">
        <f t="shared" si="54"/>
        <v>100</v>
      </c>
      <c r="Y201" s="31">
        <f t="shared" si="55"/>
        <v>1.1688853909699441</v>
      </c>
    </row>
    <row r="202" spans="1:25" ht="15" x14ac:dyDescent="0.25">
      <c r="A202" s="18" t="s">
        <v>453</v>
      </c>
      <c r="B202" s="18" t="s">
        <v>454</v>
      </c>
      <c r="C202" s="18" t="s">
        <v>36</v>
      </c>
      <c r="D202" s="47">
        <v>0.178623</v>
      </c>
      <c r="E202" s="47">
        <v>0</v>
      </c>
      <c r="F202" s="47">
        <v>0</v>
      </c>
      <c r="G202" s="47">
        <v>0</v>
      </c>
      <c r="H202" s="40">
        <f t="shared" si="42"/>
        <v>0.178623</v>
      </c>
      <c r="I202" s="43">
        <f t="shared" si="43"/>
        <v>0</v>
      </c>
      <c r="J202" s="43">
        <f t="shared" si="44"/>
        <v>0</v>
      </c>
      <c r="K202" s="43">
        <f t="shared" si="45"/>
        <v>0</v>
      </c>
      <c r="L202" s="43">
        <f t="shared" si="46"/>
        <v>100</v>
      </c>
      <c r="M202" s="47">
        <v>0</v>
      </c>
      <c r="N202" s="47">
        <v>0</v>
      </c>
      <c r="O202" s="40">
        <f t="shared" si="47"/>
        <v>0</v>
      </c>
      <c r="P202" s="47">
        <v>0</v>
      </c>
      <c r="Q202" s="40">
        <f t="shared" si="48"/>
        <v>0</v>
      </c>
      <c r="R202" s="43">
        <f t="shared" si="49"/>
        <v>0</v>
      </c>
      <c r="S202" s="43">
        <f t="shared" si="50"/>
        <v>0</v>
      </c>
      <c r="T202" s="43">
        <f t="shared" si="51"/>
        <v>0</v>
      </c>
      <c r="U202" s="43">
        <f t="shared" si="52"/>
        <v>0</v>
      </c>
      <c r="V202" s="43">
        <f t="shared" si="53"/>
        <v>0</v>
      </c>
      <c r="W202" s="41"/>
      <c r="X202" s="31">
        <f t="shared" si="54"/>
        <v>100</v>
      </c>
      <c r="Y202" s="31">
        <f t="shared" si="55"/>
        <v>0</v>
      </c>
    </row>
    <row r="203" spans="1:25" ht="15" x14ac:dyDescent="0.25">
      <c r="A203" s="18" t="s">
        <v>455</v>
      </c>
      <c r="B203" s="18" t="s">
        <v>456</v>
      </c>
      <c r="C203" s="18" t="s">
        <v>36</v>
      </c>
      <c r="D203" s="47">
        <v>1.40941E-2</v>
      </c>
      <c r="E203" s="47">
        <v>0</v>
      </c>
      <c r="F203" s="47">
        <v>0</v>
      </c>
      <c r="G203" s="47">
        <v>0</v>
      </c>
      <c r="H203" s="40">
        <f t="shared" si="42"/>
        <v>1.40941E-2</v>
      </c>
      <c r="I203" s="43">
        <f t="shared" si="43"/>
        <v>0</v>
      </c>
      <c r="J203" s="43">
        <f t="shared" si="44"/>
        <v>0</v>
      </c>
      <c r="K203" s="43">
        <f t="shared" si="45"/>
        <v>0</v>
      </c>
      <c r="L203" s="43">
        <f t="shared" si="46"/>
        <v>100</v>
      </c>
      <c r="M203" s="47">
        <v>0</v>
      </c>
      <c r="N203" s="47">
        <v>0</v>
      </c>
      <c r="O203" s="40">
        <f t="shared" si="47"/>
        <v>0</v>
      </c>
      <c r="P203" s="47">
        <v>0</v>
      </c>
      <c r="Q203" s="40">
        <f t="shared" si="48"/>
        <v>0</v>
      </c>
      <c r="R203" s="43">
        <f t="shared" si="49"/>
        <v>0</v>
      </c>
      <c r="S203" s="43">
        <f t="shared" si="50"/>
        <v>0</v>
      </c>
      <c r="T203" s="43">
        <f t="shared" si="51"/>
        <v>0</v>
      </c>
      <c r="U203" s="43">
        <f t="shared" si="52"/>
        <v>0</v>
      </c>
      <c r="V203" s="43">
        <f t="shared" si="53"/>
        <v>0</v>
      </c>
      <c r="W203" s="41"/>
      <c r="X203" s="31">
        <f t="shared" si="54"/>
        <v>100</v>
      </c>
      <c r="Y203" s="31">
        <f t="shared" si="55"/>
        <v>0</v>
      </c>
    </row>
    <row r="204" spans="1:25" ht="15" x14ac:dyDescent="0.25">
      <c r="A204" s="18" t="s">
        <v>457</v>
      </c>
      <c r="B204" s="18" t="s">
        <v>458</v>
      </c>
      <c r="C204" s="18" t="s">
        <v>36</v>
      </c>
      <c r="D204" s="47">
        <v>1.6471199999999998E-2</v>
      </c>
      <c r="E204" s="47">
        <v>0</v>
      </c>
      <c r="F204" s="47">
        <v>0</v>
      </c>
      <c r="G204" s="47">
        <v>0</v>
      </c>
      <c r="H204" s="40">
        <f t="shared" si="42"/>
        <v>1.6471199999999998E-2</v>
      </c>
      <c r="I204" s="43">
        <f t="shared" ref="I204:I267" si="56">E204/D204*100</f>
        <v>0</v>
      </c>
      <c r="J204" s="43">
        <f t="shared" ref="J204:J267" si="57">F204/D204*100</f>
        <v>0</v>
      </c>
      <c r="K204" s="43">
        <f t="shared" ref="K204:K267" si="58">G204/D204*100</f>
        <v>0</v>
      </c>
      <c r="L204" s="43">
        <f t="shared" ref="L204:L267" si="59">H204/D204*100</f>
        <v>100</v>
      </c>
      <c r="M204" s="47">
        <v>0</v>
      </c>
      <c r="N204" s="47">
        <v>0</v>
      </c>
      <c r="O204" s="40">
        <f t="shared" si="47"/>
        <v>0</v>
      </c>
      <c r="P204" s="47">
        <v>0</v>
      </c>
      <c r="Q204" s="40">
        <f t="shared" si="48"/>
        <v>0</v>
      </c>
      <c r="R204" s="43">
        <f t="shared" ref="R204:R267" si="60">M204/D204*100</f>
        <v>0</v>
      </c>
      <c r="S204" s="43">
        <f t="shared" ref="S204:S267" si="61">N204/D204*100</f>
        <v>0</v>
      </c>
      <c r="T204" s="43">
        <f t="shared" ref="T204:T267" si="62">O204/D204*100</f>
        <v>0</v>
      </c>
      <c r="U204" s="43">
        <f t="shared" ref="U204:U267" si="63">P204/D204*100</f>
        <v>0</v>
      </c>
      <c r="V204" s="43">
        <f t="shared" ref="V204:V267" si="64">Q204/D204*100</f>
        <v>0</v>
      </c>
      <c r="W204" s="41"/>
      <c r="X204" s="31">
        <f t="shared" ref="X204:X267" si="65">SUM(I204:L204)</f>
        <v>100</v>
      </c>
      <c r="Y204" s="31">
        <f t="shared" ref="Y204:Y267" si="66">SUM(R204:S204,U204)</f>
        <v>0</v>
      </c>
    </row>
    <row r="205" spans="1:25" ht="15" x14ac:dyDescent="0.25">
      <c r="A205" s="18" t="s">
        <v>459</v>
      </c>
      <c r="B205" s="18" t="s">
        <v>460</v>
      </c>
      <c r="C205" s="18" t="s">
        <v>36</v>
      </c>
      <c r="D205" s="47">
        <v>1.9358899999999998E-2</v>
      </c>
      <c r="E205" s="47">
        <v>0</v>
      </c>
      <c r="F205" s="47">
        <v>0</v>
      </c>
      <c r="G205" s="47">
        <v>0</v>
      </c>
      <c r="H205" s="40">
        <f t="shared" si="42"/>
        <v>1.9358899999999998E-2</v>
      </c>
      <c r="I205" s="43">
        <f t="shared" si="56"/>
        <v>0</v>
      </c>
      <c r="J205" s="43">
        <f t="shared" si="57"/>
        <v>0</v>
      </c>
      <c r="K205" s="43">
        <f t="shared" si="58"/>
        <v>0</v>
      </c>
      <c r="L205" s="43">
        <f t="shared" si="59"/>
        <v>100</v>
      </c>
      <c r="M205" s="47">
        <v>0</v>
      </c>
      <c r="N205" s="47">
        <v>0</v>
      </c>
      <c r="O205" s="40">
        <f t="shared" si="47"/>
        <v>0</v>
      </c>
      <c r="P205" s="47">
        <v>0</v>
      </c>
      <c r="Q205" s="40">
        <f t="shared" si="48"/>
        <v>0</v>
      </c>
      <c r="R205" s="43">
        <f t="shared" si="60"/>
        <v>0</v>
      </c>
      <c r="S205" s="43">
        <f t="shared" si="61"/>
        <v>0</v>
      </c>
      <c r="T205" s="43">
        <f t="shared" si="62"/>
        <v>0</v>
      </c>
      <c r="U205" s="43">
        <f t="shared" si="63"/>
        <v>0</v>
      </c>
      <c r="V205" s="43">
        <f t="shared" si="64"/>
        <v>0</v>
      </c>
      <c r="W205" s="42"/>
      <c r="X205" s="31">
        <f>SUM(I308:L308)</f>
        <v>-1.9268181660145415E-4</v>
      </c>
      <c r="Y205" s="31">
        <f t="shared" si="66"/>
        <v>0</v>
      </c>
    </row>
    <row r="206" spans="1:25" ht="15" x14ac:dyDescent="0.25">
      <c r="A206" s="18" t="s">
        <v>461</v>
      </c>
      <c r="B206" s="18" t="s">
        <v>462</v>
      </c>
      <c r="C206" s="18" t="s">
        <v>36</v>
      </c>
      <c r="D206" s="47">
        <v>0.53546099999999996</v>
      </c>
      <c r="E206" s="47">
        <v>0</v>
      </c>
      <c r="F206" s="47">
        <v>2.52883565271E-2</v>
      </c>
      <c r="G206" s="47">
        <v>6.7646649999499996E-3</v>
      </c>
      <c r="H206" s="40">
        <f t="shared" si="42"/>
        <v>0.50340797847294994</v>
      </c>
      <c r="I206" s="43">
        <f t="shared" si="56"/>
        <v>0</v>
      </c>
      <c r="J206" s="43">
        <f t="shared" si="57"/>
        <v>4.7227261233030982</v>
      </c>
      <c r="K206" s="43">
        <f t="shared" si="58"/>
        <v>1.2633347713372216</v>
      </c>
      <c r="L206" s="43">
        <f t="shared" si="59"/>
        <v>94.013939105359682</v>
      </c>
      <c r="M206" s="47">
        <v>1.4177800000000001E-2</v>
      </c>
      <c r="N206" s="47">
        <v>1.1127E-2</v>
      </c>
      <c r="O206" s="40">
        <f t="shared" si="47"/>
        <v>2.5304800000000002E-2</v>
      </c>
      <c r="P206" s="47">
        <v>4.1591200000000002E-2</v>
      </c>
      <c r="Q206" s="40">
        <f t="shared" si="48"/>
        <v>6.6896000000000011E-2</v>
      </c>
      <c r="R206" s="43">
        <f t="shared" si="60"/>
        <v>2.6477745344665626</v>
      </c>
      <c r="S206" s="43">
        <f t="shared" si="61"/>
        <v>2.0780224890328149</v>
      </c>
      <c r="T206" s="43">
        <f t="shared" si="62"/>
        <v>4.7257970234993776</v>
      </c>
      <c r="U206" s="43">
        <f t="shared" si="63"/>
        <v>7.7673630759289667</v>
      </c>
      <c r="V206" s="43">
        <f t="shared" si="64"/>
        <v>12.493160099428346</v>
      </c>
      <c r="W206" s="45"/>
      <c r="X206" s="31">
        <f>SUM(I309:L309)</f>
        <v>392.50723623647002</v>
      </c>
      <c r="Y206" s="31">
        <f t="shared" si="66"/>
        <v>12.493160099428344</v>
      </c>
    </row>
    <row r="207" spans="1:25" ht="15" x14ac:dyDescent="0.25">
      <c r="A207" s="18" t="s">
        <v>463</v>
      </c>
      <c r="B207" s="18" t="s">
        <v>464</v>
      </c>
      <c r="C207" s="18" t="s">
        <v>36</v>
      </c>
      <c r="D207" s="47">
        <v>3.60522E-2</v>
      </c>
      <c r="E207" s="47">
        <v>0</v>
      </c>
      <c r="F207" s="47">
        <v>0</v>
      </c>
      <c r="G207" s="47">
        <v>0</v>
      </c>
      <c r="H207" s="40">
        <f t="shared" si="42"/>
        <v>3.60522E-2</v>
      </c>
      <c r="I207" s="43">
        <f t="shared" si="56"/>
        <v>0</v>
      </c>
      <c r="J207" s="43">
        <f t="shared" si="57"/>
        <v>0</v>
      </c>
      <c r="K207" s="43">
        <f t="shared" si="58"/>
        <v>0</v>
      </c>
      <c r="L207" s="43">
        <f t="shared" si="59"/>
        <v>100</v>
      </c>
      <c r="M207" s="47">
        <v>0</v>
      </c>
      <c r="N207" s="47">
        <v>1.5361699999999999E-4</v>
      </c>
      <c r="O207" s="40">
        <f t="shared" si="47"/>
        <v>1.5361699999999999E-4</v>
      </c>
      <c r="P207" s="47">
        <v>4.1336699999999999E-3</v>
      </c>
      <c r="Q207" s="40">
        <f t="shared" si="48"/>
        <v>4.2872869999999999E-3</v>
      </c>
      <c r="R207" s="43">
        <f t="shared" si="60"/>
        <v>0</v>
      </c>
      <c r="S207" s="43">
        <f t="shared" si="61"/>
        <v>0.42609604961694425</v>
      </c>
      <c r="T207" s="43">
        <f t="shared" si="62"/>
        <v>0.42609604961694425</v>
      </c>
      <c r="U207" s="43">
        <f t="shared" si="63"/>
        <v>11.465791269326143</v>
      </c>
      <c r="V207" s="43">
        <f t="shared" si="64"/>
        <v>11.891887318943088</v>
      </c>
      <c r="X207" s="31">
        <f t="shared" si="65"/>
        <v>100</v>
      </c>
      <c r="Y207" s="31">
        <f t="shared" si="66"/>
        <v>11.891887318943088</v>
      </c>
    </row>
    <row r="208" spans="1:25" ht="15" x14ac:dyDescent="0.25">
      <c r="A208" s="18" t="s">
        <v>465</v>
      </c>
      <c r="B208" s="18" t="s">
        <v>466</v>
      </c>
      <c r="C208" s="18" t="s">
        <v>36</v>
      </c>
      <c r="D208" s="47">
        <v>6.8123100000000006E-2</v>
      </c>
      <c r="E208" s="47">
        <v>0</v>
      </c>
      <c r="F208" s="47">
        <v>0</v>
      </c>
      <c r="G208" s="47">
        <v>0</v>
      </c>
      <c r="H208" s="40">
        <f t="shared" si="42"/>
        <v>6.8123100000000006E-2</v>
      </c>
      <c r="I208" s="43">
        <f t="shared" si="56"/>
        <v>0</v>
      </c>
      <c r="J208" s="43">
        <f t="shared" si="57"/>
        <v>0</v>
      </c>
      <c r="K208" s="43">
        <f t="shared" si="58"/>
        <v>0</v>
      </c>
      <c r="L208" s="43">
        <f t="shared" si="59"/>
        <v>100</v>
      </c>
      <c r="M208" s="47">
        <v>0</v>
      </c>
      <c r="N208" s="47">
        <v>0</v>
      </c>
      <c r="O208" s="40">
        <f t="shared" si="47"/>
        <v>0</v>
      </c>
      <c r="P208" s="47">
        <v>0</v>
      </c>
      <c r="Q208" s="40">
        <f t="shared" si="48"/>
        <v>0</v>
      </c>
      <c r="R208" s="43">
        <f t="shared" si="60"/>
        <v>0</v>
      </c>
      <c r="S208" s="43">
        <f t="shared" si="61"/>
        <v>0</v>
      </c>
      <c r="T208" s="43">
        <f t="shared" si="62"/>
        <v>0</v>
      </c>
      <c r="U208" s="43">
        <f t="shared" si="63"/>
        <v>0</v>
      </c>
      <c r="V208" s="43">
        <f t="shared" si="64"/>
        <v>0</v>
      </c>
      <c r="X208" s="31">
        <f t="shared" si="65"/>
        <v>100</v>
      </c>
      <c r="Y208" s="31">
        <f t="shared" si="66"/>
        <v>0</v>
      </c>
    </row>
    <row r="209" spans="1:25" ht="15" x14ac:dyDescent="0.25">
      <c r="A209" s="18" t="s">
        <v>467</v>
      </c>
      <c r="B209" s="18" t="s">
        <v>468</v>
      </c>
      <c r="C209" s="18" t="s">
        <v>36</v>
      </c>
      <c r="D209" s="47">
        <v>2.7121300000000001E-2</v>
      </c>
      <c r="E209" s="47">
        <v>0</v>
      </c>
      <c r="F209" s="47">
        <v>0</v>
      </c>
      <c r="G209" s="47">
        <v>0</v>
      </c>
      <c r="H209" s="40">
        <f t="shared" si="42"/>
        <v>2.7121300000000001E-2</v>
      </c>
      <c r="I209" s="43">
        <f t="shared" si="56"/>
        <v>0</v>
      </c>
      <c r="J209" s="43">
        <f t="shared" si="57"/>
        <v>0</v>
      </c>
      <c r="K209" s="43">
        <f t="shared" si="58"/>
        <v>0</v>
      </c>
      <c r="L209" s="43">
        <f t="shared" si="59"/>
        <v>100</v>
      </c>
      <c r="M209" s="47">
        <v>0</v>
      </c>
      <c r="N209" s="47">
        <v>0</v>
      </c>
      <c r="O209" s="40">
        <f t="shared" si="47"/>
        <v>0</v>
      </c>
      <c r="P209" s="47">
        <v>0</v>
      </c>
      <c r="Q209" s="40">
        <f t="shared" si="48"/>
        <v>0</v>
      </c>
      <c r="R209" s="43">
        <f t="shared" si="60"/>
        <v>0</v>
      </c>
      <c r="S209" s="43">
        <f t="shared" si="61"/>
        <v>0</v>
      </c>
      <c r="T209" s="43">
        <f t="shared" si="62"/>
        <v>0</v>
      </c>
      <c r="U209" s="43">
        <f t="shared" si="63"/>
        <v>0</v>
      </c>
      <c r="V209" s="43">
        <f t="shared" si="64"/>
        <v>0</v>
      </c>
      <c r="X209" s="31">
        <f t="shared" si="65"/>
        <v>100</v>
      </c>
      <c r="Y209" s="31">
        <f t="shared" si="66"/>
        <v>0</v>
      </c>
    </row>
    <row r="210" spans="1:25" ht="15" x14ac:dyDescent="0.25">
      <c r="A210" s="18" t="s">
        <v>469</v>
      </c>
      <c r="B210" s="18" t="s">
        <v>470</v>
      </c>
      <c r="C210" s="18" t="s">
        <v>36</v>
      </c>
      <c r="D210" s="47">
        <v>0.87960300000000002</v>
      </c>
      <c r="E210" s="47">
        <v>0</v>
      </c>
      <c r="F210" s="47">
        <v>0</v>
      </c>
      <c r="G210" s="47">
        <v>0</v>
      </c>
      <c r="H210" s="40">
        <f t="shared" si="42"/>
        <v>0.87960300000000002</v>
      </c>
      <c r="I210" s="43">
        <f t="shared" si="56"/>
        <v>0</v>
      </c>
      <c r="J210" s="43">
        <f t="shared" si="57"/>
        <v>0</v>
      </c>
      <c r="K210" s="43">
        <f t="shared" si="58"/>
        <v>0</v>
      </c>
      <c r="L210" s="43">
        <f t="shared" si="59"/>
        <v>100</v>
      </c>
      <c r="M210" s="47">
        <v>0</v>
      </c>
      <c r="N210" s="47">
        <v>4.13924E-5</v>
      </c>
      <c r="O210" s="40">
        <f t="shared" si="47"/>
        <v>4.13924E-5</v>
      </c>
      <c r="P210" s="47">
        <v>2.6832899999999999E-4</v>
      </c>
      <c r="Q210" s="40">
        <f t="shared" si="48"/>
        <v>3.0972139999999997E-4</v>
      </c>
      <c r="R210" s="43">
        <f t="shared" si="60"/>
        <v>0</v>
      </c>
      <c r="S210" s="43">
        <f t="shared" si="61"/>
        <v>4.7058047778372747E-3</v>
      </c>
      <c r="T210" s="43">
        <f t="shared" si="62"/>
        <v>4.7058047778372747E-3</v>
      </c>
      <c r="U210" s="43">
        <f t="shared" si="63"/>
        <v>3.0505694046063958E-2</v>
      </c>
      <c r="V210" s="43">
        <f t="shared" si="64"/>
        <v>3.5211498823901233E-2</v>
      </c>
      <c r="X210" s="31">
        <f t="shared" si="65"/>
        <v>100</v>
      </c>
      <c r="Y210" s="31">
        <f t="shared" si="66"/>
        <v>3.5211498823901233E-2</v>
      </c>
    </row>
    <row r="211" spans="1:25" ht="15" x14ac:dyDescent="0.25">
      <c r="A211" s="18" t="s">
        <v>471</v>
      </c>
      <c r="B211" s="18" t="s">
        <v>472</v>
      </c>
      <c r="C211" s="18" t="s">
        <v>36</v>
      </c>
      <c r="D211" s="47">
        <v>0.56370600000000004</v>
      </c>
      <c r="E211" s="47">
        <v>0</v>
      </c>
      <c r="F211" s="47">
        <v>0</v>
      </c>
      <c r="G211" s="47">
        <v>0.33277692021100003</v>
      </c>
      <c r="H211" s="40">
        <f t="shared" si="42"/>
        <v>0.23092907978900001</v>
      </c>
      <c r="I211" s="43">
        <f t="shared" si="56"/>
        <v>0</v>
      </c>
      <c r="J211" s="43">
        <f t="shared" si="57"/>
        <v>0</v>
      </c>
      <c r="K211" s="43">
        <f t="shared" si="58"/>
        <v>59.033772961614737</v>
      </c>
      <c r="L211" s="43">
        <f t="shared" si="59"/>
        <v>40.966227038385256</v>
      </c>
      <c r="M211" s="47">
        <v>7.0917899999999999E-4</v>
      </c>
      <c r="N211" s="47">
        <v>3.1911499999999998E-3</v>
      </c>
      <c r="O211" s="40">
        <f t="shared" si="47"/>
        <v>3.9003289999999997E-3</v>
      </c>
      <c r="P211" s="47">
        <v>6.8073599999999998E-2</v>
      </c>
      <c r="Q211" s="40">
        <f t="shared" si="48"/>
        <v>7.1973928999999992E-2</v>
      </c>
      <c r="R211" s="43">
        <f t="shared" si="60"/>
        <v>0.12580653745037307</v>
      </c>
      <c r="S211" s="43">
        <f t="shared" si="61"/>
        <v>0.56610183322512087</v>
      </c>
      <c r="T211" s="43">
        <f t="shared" si="62"/>
        <v>0.69190837067549382</v>
      </c>
      <c r="U211" s="43">
        <f t="shared" si="63"/>
        <v>12.076082213068513</v>
      </c>
      <c r="V211" s="43">
        <f t="shared" si="64"/>
        <v>12.767990583744007</v>
      </c>
      <c r="X211" s="31">
        <f t="shared" si="65"/>
        <v>100</v>
      </c>
      <c r="Y211" s="31">
        <f t="shared" si="66"/>
        <v>12.767990583744007</v>
      </c>
    </row>
    <row r="212" spans="1:25" ht="15" x14ac:dyDescent="0.25">
      <c r="A212" s="18" t="s">
        <v>473</v>
      </c>
      <c r="B212" s="18" t="s">
        <v>474</v>
      </c>
      <c r="C212" s="18" t="s">
        <v>36</v>
      </c>
      <c r="D212" s="47">
        <v>0.42536499999999999</v>
      </c>
      <c r="E212" s="47">
        <v>0</v>
      </c>
      <c r="F212" s="47">
        <v>0</v>
      </c>
      <c r="G212" s="47">
        <v>0</v>
      </c>
      <c r="H212" s="40">
        <f t="shared" si="42"/>
        <v>0.42536499999999999</v>
      </c>
      <c r="I212" s="43">
        <f t="shared" si="56"/>
        <v>0</v>
      </c>
      <c r="J212" s="43">
        <f t="shared" si="57"/>
        <v>0</v>
      </c>
      <c r="K212" s="43">
        <f t="shared" si="58"/>
        <v>0</v>
      </c>
      <c r="L212" s="43">
        <f t="shared" si="59"/>
        <v>100</v>
      </c>
      <c r="M212" s="47">
        <v>0</v>
      </c>
      <c r="N212" s="47">
        <v>0</v>
      </c>
      <c r="O212" s="40">
        <f t="shared" si="47"/>
        <v>0</v>
      </c>
      <c r="P212" s="47">
        <v>1.17308E-2</v>
      </c>
      <c r="Q212" s="40">
        <f t="shared" si="48"/>
        <v>1.17308E-2</v>
      </c>
      <c r="R212" s="43">
        <f t="shared" si="60"/>
        <v>0</v>
      </c>
      <c r="S212" s="43">
        <f t="shared" si="61"/>
        <v>0</v>
      </c>
      <c r="T212" s="43">
        <f t="shared" si="62"/>
        <v>0</v>
      </c>
      <c r="U212" s="43">
        <f t="shared" si="63"/>
        <v>2.7578197547988199</v>
      </c>
      <c r="V212" s="43">
        <f t="shared" si="64"/>
        <v>2.7578197547988199</v>
      </c>
      <c r="X212" s="31">
        <f t="shared" si="65"/>
        <v>100</v>
      </c>
      <c r="Y212" s="31">
        <f t="shared" si="66"/>
        <v>2.7578197547988199</v>
      </c>
    </row>
    <row r="213" spans="1:25" ht="15" x14ac:dyDescent="0.25">
      <c r="A213" s="18" t="s">
        <v>475</v>
      </c>
      <c r="B213" s="18" t="s">
        <v>476</v>
      </c>
      <c r="C213" s="18" t="s">
        <v>36</v>
      </c>
      <c r="D213" s="47">
        <v>0.13597000000000001</v>
      </c>
      <c r="E213" s="47">
        <v>0</v>
      </c>
      <c r="F213" s="47">
        <v>0</v>
      </c>
      <c r="G213" s="47">
        <v>0</v>
      </c>
      <c r="H213" s="40">
        <f t="shared" si="42"/>
        <v>0.13597000000000001</v>
      </c>
      <c r="I213" s="43">
        <f t="shared" si="56"/>
        <v>0</v>
      </c>
      <c r="J213" s="43">
        <f t="shared" si="57"/>
        <v>0</v>
      </c>
      <c r="K213" s="43">
        <f t="shared" si="58"/>
        <v>0</v>
      </c>
      <c r="L213" s="43">
        <f t="shared" si="59"/>
        <v>100</v>
      </c>
      <c r="M213" s="47">
        <v>0</v>
      </c>
      <c r="N213" s="47">
        <v>0</v>
      </c>
      <c r="O213" s="40">
        <f t="shared" si="47"/>
        <v>0</v>
      </c>
      <c r="P213" s="47">
        <v>0</v>
      </c>
      <c r="Q213" s="40">
        <f t="shared" si="48"/>
        <v>0</v>
      </c>
      <c r="R213" s="43">
        <f t="shared" si="60"/>
        <v>0</v>
      </c>
      <c r="S213" s="43">
        <f t="shared" si="61"/>
        <v>0</v>
      </c>
      <c r="T213" s="43">
        <f t="shared" si="62"/>
        <v>0</v>
      </c>
      <c r="U213" s="43">
        <f t="shared" si="63"/>
        <v>0</v>
      </c>
      <c r="V213" s="43">
        <f t="shared" si="64"/>
        <v>0</v>
      </c>
      <c r="X213" s="31">
        <f t="shared" si="65"/>
        <v>100</v>
      </c>
      <c r="Y213" s="31">
        <f t="shared" si="66"/>
        <v>0</v>
      </c>
    </row>
    <row r="214" spans="1:25" ht="15" x14ac:dyDescent="0.25">
      <c r="A214" s="18" t="s">
        <v>477</v>
      </c>
      <c r="B214" s="18" t="s">
        <v>478</v>
      </c>
      <c r="C214" s="18" t="s">
        <v>36</v>
      </c>
      <c r="D214" s="47">
        <v>0.1234</v>
      </c>
      <c r="E214" s="47">
        <v>0</v>
      </c>
      <c r="F214" s="47">
        <v>0</v>
      </c>
      <c r="G214" s="47">
        <v>0</v>
      </c>
      <c r="H214" s="40">
        <f t="shared" si="42"/>
        <v>0.1234</v>
      </c>
      <c r="I214" s="43">
        <f t="shared" si="56"/>
        <v>0</v>
      </c>
      <c r="J214" s="43">
        <f t="shared" si="57"/>
        <v>0</v>
      </c>
      <c r="K214" s="43">
        <f t="shared" si="58"/>
        <v>0</v>
      </c>
      <c r="L214" s="43">
        <f t="shared" si="59"/>
        <v>100</v>
      </c>
      <c r="M214" s="47">
        <v>0</v>
      </c>
      <c r="N214" s="47">
        <v>8.4221399999999998E-4</v>
      </c>
      <c r="O214" s="40">
        <f t="shared" si="47"/>
        <v>8.4221399999999998E-4</v>
      </c>
      <c r="P214" s="47">
        <v>3.9875500000000001E-2</v>
      </c>
      <c r="Q214" s="40">
        <f t="shared" si="48"/>
        <v>4.0717714000000002E-2</v>
      </c>
      <c r="R214" s="43">
        <f t="shared" si="60"/>
        <v>0</v>
      </c>
      <c r="S214" s="43">
        <f t="shared" si="61"/>
        <v>0.68250729335494331</v>
      </c>
      <c r="T214" s="43">
        <f t="shared" si="62"/>
        <v>0.68250729335494331</v>
      </c>
      <c r="U214" s="43">
        <f t="shared" si="63"/>
        <v>32.314019448946517</v>
      </c>
      <c r="V214" s="43">
        <f t="shared" si="64"/>
        <v>32.996526742301462</v>
      </c>
      <c r="X214" s="31">
        <f t="shared" si="65"/>
        <v>100</v>
      </c>
      <c r="Y214" s="31">
        <f t="shared" si="66"/>
        <v>32.996526742301462</v>
      </c>
    </row>
    <row r="215" spans="1:25" ht="15" x14ac:dyDescent="0.25">
      <c r="A215" s="18" t="s">
        <v>479</v>
      </c>
      <c r="B215" s="18" t="s">
        <v>480</v>
      </c>
      <c r="C215" s="18" t="s">
        <v>36</v>
      </c>
      <c r="D215" s="47">
        <v>0.22122</v>
      </c>
      <c r="E215" s="47">
        <v>0</v>
      </c>
      <c r="F215" s="47">
        <v>0</v>
      </c>
      <c r="G215" s="47">
        <v>0</v>
      </c>
      <c r="H215" s="40">
        <f t="shared" si="42"/>
        <v>0.22122</v>
      </c>
      <c r="I215" s="43">
        <f t="shared" si="56"/>
        <v>0</v>
      </c>
      <c r="J215" s="43">
        <f t="shared" si="57"/>
        <v>0</v>
      </c>
      <c r="K215" s="43">
        <f t="shared" si="58"/>
        <v>0</v>
      </c>
      <c r="L215" s="43">
        <f t="shared" si="59"/>
        <v>100</v>
      </c>
      <c r="M215" s="47">
        <v>0</v>
      </c>
      <c r="N215" s="47">
        <v>0</v>
      </c>
      <c r="O215" s="40">
        <f t="shared" si="47"/>
        <v>0</v>
      </c>
      <c r="P215" s="47">
        <v>0</v>
      </c>
      <c r="Q215" s="40">
        <f t="shared" si="48"/>
        <v>0</v>
      </c>
      <c r="R215" s="43">
        <f t="shared" si="60"/>
        <v>0</v>
      </c>
      <c r="S215" s="43">
        <f t="shared" si="61"/>
        <v>0</v>
      </c>
      <c r="T215" s="43">
        <f t="shared" si="62"/>
        <v>0</v>
      </c>
      <c r="U215" s="43">
        <f t="shared" si="63"/>
        <v>0</v>
      </c>
      <c r="V215" s="43">
        <f t="shared" si="64"/>
        <v>0</v>
      </c>
      <c r="X215" s="31">
        <f t="shared" si="65"/>
        <v>100</v>
      </c>
      <c r="Y215" s="31">
        <f t="shared" si="66"/>
        <v>0</v>
      </c>
    </row>
    <row r="216" spans="1:25" ht="15" x14ac:dyDescent="0.25">
      <c r="A216" s="18" t="s">
        <v>481</v>
      </c>
      <c r="B216" s="18" t="s">
        <v>482</v>
      </c>
      <c r="C216" s="18" t="s">
        <v>36</v>
      </c>
      <c r="D216" s="47">
        <v>5.34122E-2</v>
      </c>
      <c r="E216" s="47">
        <v>0</v>
      </c>
      <c r="F216" s="47">
        <v>0</v>
      </c>
      <c r="G216" s="47">
        <v>0</v>
      </c>
      <c r="H216" s="40">
        <f t="shared" si="42"/>
        <v>5.34122E-2</v>
      </c>
      <c r="I216" s="43">
        <f t="shared" si="56"/>
        <v>0</v>
      </c>
      <c r="J216" s="43">
        <f t="shared" si="57"/>
        <v>0</v>
      </c>
      <c r="K216" s="43">
        <f t="shared" si="58"/>
        <v>0</v>
      </c>
      <c r="L216" s="43">
        <f t="shared" si="59"/>
        <v>100</v>
      </c>
      <c r="M216" s="47">
        <v>0</v>
      </c>
      <c r="N216" s="47">
        <v>0</v>
      </c>
      <c r="O216" s="40">
        <f t="shared" si="47"/>
        <v>0</v>
      </c>
      <c r="P216" s="47">
        <v>6.5549100000000002E-4</v>
      </c>
      <c r="Q216" s="40">
        <f t="shared" si="48"/>
        <v>6.5549100000000002E-4</v>
      </c>
      <c r="R216" s="43">
        <f t="shared" si="60"/>
        <v>0</v>
      </c>
      <c r="S216" s="43">
        <f t="shared" si="61"/>
        <v>0</v>
      </c>
      <c r="T216" s="43">
        <f t="shared" si="62"/>
        <v>0</v>
      </c>
      <c r="U216" s="43">
        <f t="shared" si="63"/>
        <v>1.2272308573696646</v>
      </c>
      <c r="V216" s="43">
        <f t="shared" si="64"/>
        <v>1.2272308573696646</v>
      </c>
      <c r="X216" s="31">
        <f t="shared" si="65"/>
        <v>100</v>
      </c>
      <c r="Y216" s="31">
        <f t="shared" si="66"/>
        <v>1.2272308573696646</v>
      </c>
    </row>
    <row r="217" spans="1:25" ht="15" x14ac:dyDescent="0.25">
      <c r="A217" s="18" t="s">
        <v>483</v>
      </c>
      <c r="B217" s="18" t="s">
        <v>484</v>
      </c>
      <c r="C217" s="18" t="s">
        <v>36</v>
      </c>
      <c r="D217" s="47">
        <v>0.100841</v>
      </c>
      <c r="E217" s="47">
        <v>0</v>
      </c>
      <c r="F217" s="47">
        <v>0</v>
      </c>
      <c r="G217" s="47">
        <v>0</v>
      </c>
      <c r="H217" s="40">
        <f t="shared" si="42"/>
        <v>0.100841</v>
      </c>
      <c r="I217" s="43">
        <f t="shared" si="56"/>
        <v>0</v>
      </c>
      <c r="J217" s="43">
        <f t="shared" si="57"/>
        <v>0</v>
      </c>
      <c r="K217" s="43">
        <f t="shared" si="58"/>
        <v>0</v>
      </c>
      <c r="L217" s="43">
        <f t="shared" si="59"/>
        <v>100</v>
      </c>
      <c r="M217" s="47">
        <v>0</v>
      </c>
      <c r="N217" s="47">
        <v>0</v>
      </c>
      <c r="O217" s="40">
        <f t="shared" si="47"/>
        <v>0</v>
      </c>
      <c r="P217" s="47">
        <v>1.3723000000000001E-2</v>
      </c>
      <c r="Q217" s="40">
        <f t="shared" si="48"/>
        <v>1.3723000000000001E-2</v>
      </c>
      <c r="R217" s="43">
        <f t="shared" si="60"/>
        <v>0</v>
      </c>
      <c r="S217" s="43">
        <f t="shared" si="61"/>
        <v>0</v>
      </c>
      <c r="T217" s="43">
        <f t="shared" si="62"/>
        <v>0</v>
      </c>
      <c r="U217" s="43">
        <f t="shared" si="63"/>
        <v>13.60855207703216</v>
      </c>
      <c r="V217" s="43">
        <f t="shared" si="64"/>
        <v>13.60855207703216</v>
      </c>
      <c r="X217" s="31">
        <f t="shared" si="65"/>
        <v>100</v>
      </c>
      <c r="Y217" s="31">
        <f t="shared" si="66"/>
        <v>13.60855207703216</v>
      </c>
    </row>
    <row r="218" spans="1:25" ht="15" x14ac:dyDescent="0.25">
      <c r="A218" s="18" t="s">
        <v>485</v>
      </c>
      <c r="B218" s="18" t="s">
        <v>486</v>
      </c>
      <c r="C218" s="18" t="s">
        <v>36</v>
      </c>
      <c r="D218" s="47">
        <v>0.12230199999999999</v>
      </c>
      <c r="E218" s="47">
        <v>0</v>
      </c>
      <c r="F218" s="47">
        <v>0</v>
      </c>
      <c r="G218" s="47">
        <v>0</v>
      </c>
      <c r="H218" s="40">
        <f t="shared" si="42"/>
        <v>0.12230199999999999</v>
      </c>
      <c r="I218" s="43">
        <f t="shared" si="56"/>
        <v>0</v>
      </c>
      <c r="J218" s="43">
        <f t="shared" si="57"/>
        <v>0</v>
      </c>
      <c r="K218" s="43">
        <f t="shared" si="58"/>
        <v>0</v>
      </c>
      <c r="L218" s="43">
        <f t="shared" si="59"/>
        <v>100</v>
      </c>
      <c r="M218" s="47">
        <v>0</v>
      </c>
      <c r="N218" s="47">
        <v>0</v>
      </c>
      <c r="O218" s="40">
        <f t="shared" si="47"/>
        <v>0</v>
      </c>
      <c r="P218" s="47">
        <v>0</v>
      </c>
      <c r="Q218" s="40">
        <f t="shared" si="48"/>
        <v>0</v>
      </c>
      <c r="R218" s="43">
        <f t="shared" si="60"/>
        <v>0</v>
      </c>
      <c r="S218" s="43">
        <f t="shared" si="61"/>
        <v>0</v>
      </c>
      <c r="T218" s="43">
        <f t="shared" si="62"/>
        <v>0</v>
      </c>
      <c r="U218" s="43">
        <f t="shared" si="63"/>
        <v>0</v>
      </c>
      <c r="V218" s="43">
        <f t="shared" si="64"/>
        <v>0</v>
      </c>
      <c r="X218" s="31">
        <f t="shared" si="65"/>
        <v>100</v>
      </c>
      <c r="Y218" s="31">
        <f t="shared" si="66"/>
        <v>0</v>
      </c>
    </row>
    <row r="219" spans="1:25" ht="15" x14ac:dyDescent="0.25">
      <c r="A219" s="18" t="s">
        <v>487</v>
      </c>
      <c r="B219" s="18" t="s">
        <v>488</v>
      </c>
      <c r="C219" s="18" t="s">
        <v>36</v>
      </c>
      <c r="D219" s="47">
        <v>6.4354999999999996E-2</v>
      </c>
      <c r="E219" s="47">
        <v>0</v>
      </c>
      <c r="F219" s="47">
        <v>0</v>
      </c>
      <c r="G219" s="47">
        <v>0</v>
      </c>
      <c r="H219" s="40">
        <f t="shared" si="42"/>
        <v>6.4354999999999996E-2</v>
      </c>
      <c r="I219" s="43">
        <f t="shared" si="56"/>
        <v>0</v>
      </c>
      <c r="J219" s="43">
        <f t="shared" si="57"/>
        <v>0</v>
      </c>
      <c r="K219" s="43">
        <f t="shared" si="58"/>
        <v>0</v>
      </c>
      <c r="L219" s="43">
        <f t="shared" si="59"/>
        <v>100</v>
      </c>
      <c r="M219" s="47">
        <v>0</v>
      </c>
      <c r="N219" s="47">
        <v>0</v>
      </c>
      <c r="O219" s="40">
        <f t="shared" si="47"/>
        <v>0</v>
      </c>
      <c r="P219" s="47">
        <v>0</v>
      </c>
      <c r="Q219" s="40">
        <f t="shared" si="48"/>
        <v>0</v>
      </c>
      <c r="R219" s="43">
        <f t="shared" si="60"/>
        <v>0</v>
      </c>
      <c r="S219" s="43">
        <f t="shared" si="61"/>
        <v>0</v>
      </c>
      <c r="T219" s="43">
        <f t="shared" si="62"/>
        <v>0</v>
      </c>
      <c r="U219" s="43">
        <f t="shared" si="63"/>
        <v>0</v>
      </c>
      <c r="V219" s="43">
        <f t="shared" si="64"/>
        <v>0</v>
      </c>
      <c r="X219" s="31">
        <f t="shared" si="65"/>
        <v>100</v>
      </c>
      <c r="Y219" s="31">
        <f t="shared" si="66"/>
        <v>0</v>
      </c>
    </row>
    <row r="220" spans="1:25" ht="15" x14ac:dyDescent="0.25">
      <c r="A220" s="18" t="s">
        <v>489</v>
      </c>
      <c r="B220" s="18" t="s">
        <v>490</v>
      </c>
      <c r="C220" s="18" t="s">
        <v>36</v>
      </c>
      <c r="D220" s="47">
        <v>3.2220899999999997E-2</v>
      </c>
      <c r="E220" s="47">
        <v>0</v>
      </c>
      <c r="F220" s="47">
        <v>0</v>
      </c>
      <c r="G220" s="47">
        <v>0</v>
      </c>
      <c r="H220" s="40">
        <f t="shared" si="42"/>
        <v>3.2220899999999997E-2</v>
      </c>
      <c r="I220" s="43">
        <f t="shared" si="56"/>
        <v>0</v>
      </c>
      <c r="J220" s="43">
        <f t="shared" si="57"/>
        <v>0</v>
      </c>
      <c r="K220" s="43">
        <f t="shared" si="58"/>
        <v>0</v>
      </c>
      <c r="L220" s="43">
        <f t="shared" si="59"/>
        <v>100</v>
      </c>
      <c r="M220" s="47">
        <v>0</v>
      </c>
      <c r="N220" s="47">
        <v>0</v>
      </c>
      <c r="O220" s="40">
        <f t="shared" si="47"/>
        <v>0</v>
      </c>
      <c r="P220" s="47">
        <v>0</v>
      </c>
      <c r="Q220" s="40">
        <f t="shared" si="48"/>
        <v>0</v>
      </c>
      <c r="R220" s="43">
        <f t="shared" si="60"/>
        <v>0</v>
      </c>
      <c r="S220" s="43">
        <f t="shared" si="61"/>
        <v>0</v>
      </c>
      <c r="T220" s="43">
        <f t="shared" si="62"/>
        <v>0</v>
      </c>
      <c r="U220" s="43">
        <f t="shared" si="63"/>
        <v>0</v>
      </c>
      <c r="V220" s="43">
        <f t="shared" si="64"/>
        <v>0</v>
      </c>
      <c r="X220" s="31">
        <f t="shared" si="65"/>
        <v>100</v>
      </c>
      <c r="Y220" s="31">
        <f t="shared" si="66"/>
        <v>0</v>
      </c>
    </row>
    <row r="221" spans="1:25" ht="15" x14ac:dyDescent="0.25">
      <c r="A221" s="18" t="s">
        <v>491</v>
      </c>
      <c r="B221" s="18" t="s">
        <v>492</v>
      </c>
      <c r="C221" s="18" t="s">
        <v>36</v>
      </c>
      <c r="D221" s="47">
        <v>7.1032700000000004E-2</v>
      </c>
      <c r="E221" s="47">
        <v>0</v>
      </c>
      <c r="F221" s="47">
        <v>0</v>
      </c>
      <c r="G221" s="47">
        <v>0</v>
      </c>
      <c r="H221" s="40">
        <f t="shared" si="42"/>
        <v>7.1032700000000004E-2</v>
      </c>
      <c r="I221" s="43">
        <f t="shared" si="56"/>
        <v>0</v>
      </c>
      <c r="J221" s="43">
        <f t="shared" si="57"/>
        <v>0</v>
      </c>
      <c r="K221" s="43">
        <f t="shared" si="58"/>
        <v>0</v>
      </c>
      <c r="L221" s="43">
        <f t="shared" si="59"/>
        <v>100</v>
      </c>
      <c r="M221" s="47">
        <v>0</v>
      </c>
      <c r="N221" s="47">
        <v>0</v>
      </c>
      <c r="O221" s="40">
        <f t="shared" si="47"/>
        <v>0</v>
      </c>
      <c r="P221" s="47">
        <v>0</v>
      </c>
      <c r="Q221" s="40">
        <f t="shared" si="48"/>
        <v>0</v>
      </c>
      <c r="R221" s="43">
        <f t="shared" si="60"/>
        <v>0</v>
      </c>
      <c r="S221" s="43">
        <f t="shared" si="61"/>
        <v>0</v>
      </c>
      <c r="T221" s="43">
        <f t="shared" si="62"/>
        <v>0</v>
      </c>
      <c r="U221" s="43">
        <f t="shared" si="63"/>
        <v>0</v>
      </c>
      <c r="V221" s="43">
        <f t="shared" si="64"/>
        <v>0</v>
      </c>
      <c r="X221" s="31">
        <f t="shared" si="65"/>
        <v>100</v>
      </c>
      <c r="Y221" s="31">
        <f t="shared" si="66"/>
        <v>0</v>
      </c>
    </row>
    <row r="222" spans="1:25" ht="15" x14ac:dyDescent="0.25">
      <c r="A222" s="18" t="s">
        <v>493</v>
      </c>
      <c r="B222" s="18" t="s">
        <v>494</v>
      </c>
      <c r="C222" s="18" t="s">
        <v>36</v>
      </c>
      <c r="D222" s="47">
        <v>0.32063000000000003</v>
      </c>
      <c r="E222" s="47">
        <v>0</v>
      </c>
      <c r="F222" s="47">
        <v>0</v>
      </c>
      <c r="G222" s="47">
        <v>0</v>
      </c>
      <c r="H222" s="40">
        <f t="shared" si="42"/>
        <v>0.32063000000000003</v>
      </c>
      <c r="I222" s="43">
        <f t="shared" si="56"/>
        <v>0</v>
      </c>
      <c r="J222" s="43">
        <f t="shared" si="57"/>
        <v>0</v>
      </c>
      <c r="K222" s="43">
        <f t="shared" si="58"/>
        <v>0</v>
      </c>
      <c r="L222" s="43">
        <f t="shared" si="59"/>
        <v>100</v>
      </c>
      <c r="M222" s="47">
        <v>0</v>
      </c>
      <c r="N222" s="47">
        <v>0</v>
      </c>
      <c r="O222" s="40">
        <f t="shared" si="47"/>
        <v>0</v>
      </c>
      <c r="P222" s="47">
        <v>0</v>
      </c>
      <c r="Q222" s="40">
        <f t="shared" si="48"/>
        <v>0</v>
      </c>
      <c r="R222" s="43">
        <f t="shared" si="60"/>
        <v>0</v>
      </c>
      <c r="S222" s="43">
        <f t="shared" si="61"/>
        <v>0</v>
      </c>
      <c r="T222" s="43">
        <f t="shared" si="62"/>
        <v>0</v>
      </c>
      <c r="U222" s="43">
        <f t="shared" si="63"/>
        <v>0</v>
      </c>
      <c r="V222" s="43">
        <f t="shared" si="64"/>
        <v>0</v>
      </c>
      <c r="X222" s="31">
        <f t="shared" si="65"/>
        <v>100</v>
      </c>
      <c r="Y222" s="31">
        <f t="shared" si="66"/>
        <v>0</v>
      </c>
    </row>
    <row r="223" spans="1:25" ht="15" x14ac:dyDescent="0.25">
      <c r="A223" s="18" t="s">
        <v>495</v>
      </c>
      <c r="B223" s="18" t="s">
        <v>496</v>
      </c>
      <c r="C223" s="18" t="s">
        <v>36</v>
      </c>
      <c r="D223" s="47">
        <v>6.3120399999999993E-2</v>
      </c>
      <c r="E223" s="47">
        <v>0</v>
      </c>
      <c r="F223" s="47">
        <v>0</v>
      </c>
      <c r="G223" s="47">
        <v>0</v>
      </c>
      <c r="H223" s="40">
        <f t="shared" si="42"/>
        <v>6.3120399999999993E-2</v>
      </c>
      <c r="I223" s="43">
        <f t="shared" si="56"/>
        <v>0</v>
      </c>
      <c r="J223" s="43">
        <f t="shared" si="57"/>
        <v>0</v>
      </c>
      <c r="K223" s="43">
        <f t="shared" si="58"/>
        <v>0</v>
      </c>
      <c r="L223" s="43">
        <f t="shared" si="59"/>
        <v>100</v>
      </c>
      <c r="M223" s="47">
        <v>0</v>
      </c>
      <c r="N223" s="47">
        <v>0</v>
      </c>
      <c r="O223" s="40">
        <f t="shared" si="47"/>
        <v>0</v>
      </c>
      <c r="P223" s="47">
        <v>0</v>
      </c>
      <c r="Q223" s="40">
        <f t="shared" si="48"/>
        <v>0</v>
      </c>
      <c r="R223" s="43">
        <f t="shared" si="60"/>
        <v>0</v>
      </c>
      <c r="S223" s="43">
        <f t="shared" si="61"/>
        <v>0</v>
      </c>
      <c r="T223" s="43">
        <f t="shared" si="62"/>
        <v>0</v>
      </c>
      <c r="U223" s="43">
        <f t="shared" si="63"/>
        <v>0</v>
      </c>
      <c r="V223" s="43">
        <f t="shared" si="64"/>
        <v>0</v>
      </c>
      <c r="X223" s="31">
        <f t="shared" si="65"/>
        <v>100</v>
      </c>
      <c r="Y223" s="31">
        <f t="shared" si="66"/>
        <v>0</v>
      </c>
    </row>
    <row r="224" spans="1:25" ht="15" x14ac:dyDescent="0.25">
      <c r="A224" s="18" t="s">
        <v>497</v>
      </c>
      <c r="B224" s="18" t="s">
        <v>498</v>
      </c>
      <c r="C224" s="18" t="s">
        <v>36</v>
      </c>
      <c r="D224" s="47">
        <v>4.5955000000000003E-2</v>
      </c>
      <c r="E224" s="47">
        <v>0</v>
      </c>
      <c r="F224" s="47">
        <v>0</v>
      </c>
      <c r="G224" s="47">
        <v>0</v>
      </c>
      <c r="H224" s="40">
        <f t="shared" si="42"/>
        <v>4.5955000000000003E-2</v>
      </c>
      <c r="I224" s="43">
        <f t="shared" si="56"/>
        <v>0</v>
      </c>
      <c r="J224" s="43">
        <f t="shared" si="57"/>
        <v>0</v>
      </c>
      <c r="K224" s="43">
        <f t="shared" si="58"/>
        <v>0</v>
      </c>
      <c r="L224" s="43">
        <f t="shared" si="59"/>
        <v>100</v>
      </c>
      <c r="M224" s="47">
        <v>0</v>
      </c>
      <c r="N224" s="47">
        <v>0</v>
      </c>
      <c r="O224" s="40">
        <f t="shared" si="47"/>
        <v>0</v>
      </c>
      <c r="P224" s="47">
        <v>0</v>
      </c>
      <c r="Q224" s="40">
        <f t="shared" si="48"/>
        <v>0</v>
      </c>
      <c r="R224" s="43">
        <f t="shared" si="60"/>
        <v>0</v>
      </c>
      <c r="S224" s="43">
        <f t="shared" si="61"/>
        <v>0</v>
      </c>
      <c r="T224" s="43">
        <f t="shared" si="62"/>
        <v>0</v>
      </c>
      <c r="U224" s="43">
        <f t="shared" si="63"/>
        <v>0</v>
      </c>
      <c r="V224" s="43">
        <f t="shared" si="64"/>
        <v>0</v>
      </c>
      <c r="X224" s="31">
        <f t="shared" si="65"/>
        <v>100</v>
      </c>
      <c r="Y224" s="31">
        <f t="shared" si="66"/>
        <v>0</v>
      </c>
    </row>
    <row r="225" spans="1:25" ht="15" x14ac:dyDescent="0.25">
      <c r="A225" s="18" t="s">
        <v>499</v>
      </c>
      <c r="B225" s="18" t="s">
        <v>500</v>
      </c>
      <c r="C225" s="18" t="s">
        <v>36</v>
      </c>
      <c r="D225" s="47">
        <v>0.27221699999999999</v>
      </c>
      <c r="E225" s="47">
        <v>0</v>
      </c>
      <c r="F225" s="47">
        <v>0</v>
      </c>
      <c r="G225" s="47">
        <v>0</v>
      </c>
      <c r="H225" s="40">
        <f t="shared" si="42"/>
        <v>0.27221699999999999</v>
      </c>
      <c r="I225" s="43">
        <f t="shared" si="56"/>
        <v>0</v>
      </c>
      <c r="J225" s="43">
        <f t="shared" si="57"/>
        <v>0</v>
      </c>
      <c r="K225" s="43">
        <f t="shared" si="58"/>
        <v>0</v>
      </c>
      <c r="L225" s="43">
        <f t="shared" si="59"/>
        <v>100</v>
      </c>
      <c r="M225" s="47">
        <v>2.93529E-4</v>
      </c>
      <c r="N225" s="47">
        <v>4.9501999999999999E-4</v>
      </c>
      <c r="O225" s="40">
        <f t="shared" si="47"/>
        <v>7.8854899999999993E-4</v>
      </c>
      <c r="P225" s="47">
        <v>3.1812399999999998E-2</v>
      </c>
      <c r="Q225" s="40">
        <f t="shared" si="48"/>
        <v>3.2600948999999997E-2</v>
      </c>
      <c r="R225" s="43">
        <f t="shared" si="60"/>
        <v>0.10782904814908695</v>
      </c>
      <c r="S225" s="43">
        <f t="shared" si="61"/>
        <v>0.18184757013705979</v>
      </c>
      <c r="T225" s="43">
        <f t="shared" si="62"/>
        <v>0.28967661828614671</v>
      </c>
      <c r="U225" s="43">
        <f t="shared" si="63"/>
        <v>11.686411943412791</v>
      </c>
      <c r="V225" s="43">
        <f t="shared" si="64"/>
        <v>11.976088561698939</v>
      </c>
      <c r="X225" s="31">
        <f t="shared" si="65"/>
        <v>100</v>
      </c>
      <c r="Y225" s="31">
        <f t="shared" si="66"/>
        <v>11.976088561698937</v>
      </c>
    </row>
    <row r="226" spans="1:25" ht="15" x14ac:dyDescent="0.25">
      <c r="A226" s="18" t="s">
        <v>501</v>
      </c>
      <c r="B226" s="18" t="s">
        <v>502</v>
      </c>
      <c r="C226" s="18" t="s">
        <v>36</v>
      </c>
      <c r="D226" s="47">
        <v>14.5686</v>
      </c>
      <c r="E226" s="47">
        <v>0</v>
      </c>
      <c r="F226" s="47">
        <v>0</v>
      </c>
      <c r="G226" s="47">
        <v>0</v>
      </c>
      <c r="H226" s="40">
        <f t="shared" si="42"/>
        <v>14.5686</v>
      </c>
      <c r="I226" s="43">
        <f t="shared" si="56"/>
        <v>0</v>
      </c>
      <c r="J226" s="43">
        <f t="shared" si="57"/>
        <v>0</v>
      </c>
      <c r="K226" s="43">
        <f t="shared" si="58"/>
        <v>0</v>
      </c>
      <c r="L226" s="43">
        <f t="shared" si="59"/>
        <v>100</v>
      </c>
      <c r="M226" s="47">
        <v>0</v>
      </c>
      <c r="N226" s="47">
        <v>2.96035E-3</v>
      </c>
      <c r="O226" s="40">
        <f t="shared" si="47"/>
        <v>2.96035E-3</v>
      </c>
      <c r="P226" s="47">
        <v>0.39834900000000001</v>
      </c>
      <c r="Q226" s="40">
        <f t="shared" si="48"/>
        <v>0.40130935000000001</v>
      </c>
      <c r="R226" s="43">
        <f t="shared" si="60"/>
        <v>0</v>
      </c>
      <c r="S226" s="43">
        <f t="shared" si="61"/>
        <v>2.0320071935532584E-2</v>
      </c>
      <c r="T226" s="43">
        <f t="shared" si="62"/>
        <v>2.0320071935532584E-2</v>
      </c>
      <c r="U226" s="43">
        <f t="shared" si="63"/>
        <v>2.734298422634982</v>
      </c>
      <c r="V226" s="43">
        <f t="shared" si="64"/>
        <v>2.7546184945705146</v>
      </c>
      <c r="X226" s="31">
        <f t="shared" si="65"/>
        <v>100</v>
      </c>
      <c r="Y226" s="31">
        <f t="shared" si="66"/>
        <v>2.7546184945705146</v>
      </c>
    </row>
    <row r="227" spans="1:25" ht="15" x14ac:dyDescent="0.25">
      <c r="A227" s="18" t="s">
        <v>503</v>
      </c>
      <c r="B227" s="18" t="s">
        <v>504</v>
      </c>
      <c r="C227" s="18" t="s">
        <v>664</v>
      </c>
      <c r="D227" s="47">
        <v>3.0006900000000001</v>
      </c>
      <c r="E227" s="47">
        <v>0.32183074219500002</v>
      </c>
      <c r="F227" s="47">
        <v>0</v>
      </c>
      <c r="G227" s="47">
        <v>0</v>
      </c>
      <c r="H227" s="40">
        <f t="shared" si="42"/>
        <v>2.6788592578050001</v>
      </c>
      <c r="I227" s="43">
        <f t="shared" si="56"/>
        <v>10.725224604840887</v>
      </c>
      <c r="J227" s="43">
        <f t="shared" si="57"/>
        <v>0</v>
      </c>
      <c r="K227" s="43">
        <f t="shared" si="58"/>
        <v>0</v>
      </c>
      <c r="L227" s="43">
        <f t="shared" si="59"/>
        <v>89.274775395159111</v>
      </c>
      <c r="M227" s="47">
        <v>0</v>
      </c>
      <c r="N227" s="47">
        <v>5.9017899999999998E-2</v>
      </c>
      <c r="O227" s="40">
        <f t="shared" si="47"/>
        <v>5.9017899999999998E-2</v>
      </c>
      <c r="P227" s="47">
        <v>0.15479799999999999</v>
      </c>
      <c r="Q227" s="40">
        <f t="shared" si="48"/>
        <v>0.2138159</v>
      </c>
      <c r="R227" s="43">
        <f t="shared" si="60"/>
        <v>0</v>
      </c>
      <c r="S227" s="43">
        <f t="shared" si="61"/>
        <v>1.9668109668109668</v>
      </c>
      <c r="T227" s="43">
        <f t="shared" si="62"/>
        <v>1.9668109668109668</v>
      </c>
      <c r="U227" s="43">
        <f t="shared" si="63"/>
        <v>5.1587468215643728</v>
      </c>
      <c r="V227" s="43">
        <f t="shared" si="64"/>
        <v>7.1255577883753407</v>
      </c>
      <c r="X227" s="31">
        <f t="shared" si="65"/>
        <v>100</v>
      </c>
      <c r="Y227" s="31">
        <f t="shared" si="66"/>
        <v>7.1255577883753398</v>
      </c>
    </row>
    <row r="228" spans="1:25" ht="15" x14ac:dyDescent="0.25">
      <c r="A228" s="18" t="s">
        <v>505</v>
      </c>
      <c r="B228" s="18" t="s">
        <v>506</v>
      </c>
      <c r="C228" s="18" t="s">
        <v>664</v>
      </c>
      <c r="D228" s="47">
        <v>15.544</v>
      </c>
      <c r="E228" s="47">
        <v>0.80917385782200002</v>
      </c>
      <c r="F228" s="47">
        <v>0</v>
      </c>
      <c r="G228" s="47">
        <v>0</v>
      </c>
      <c r="H228" s="40">
        <f t="shared" si="42"/>
        <v>14.734826142178001</v>
      </c>
      <c r="I228" s="43">
        <f t="shared" si="56"/>
        <v>5.2056990338522899</v>
      </c>
      <c r="J228" s="43">
        <f t="shared" si="57"/>
        <v>0</v>
      </c>
      <c r="K228" s="43">
        <f t="shared" si="58"/>
        <v>0</v>
      </c>
      <c r="L228" s="43">
        <f t="shared" si="59"/>
        <v>94.794300966147716</v>
      </c>
      <c r="M228" s="47">
        <v>8.0852300000000002E-2</v>
      </c>
      <c r="N228" s="47">
        <v>0.15423100000000001</v>
      </c>
      <c r="O228" s="40">
        <f t="shared" si="47"/>
        <v>0.2350833</v>
      </c>
      <c r="P228" s="47">
        <v>0.55425000000000002</v>
      </c>
      <c r="Q228" s="40">
        <f t="shared" si="48"/>
        <v>0.78933330000000002</v>
      </c>
      <c r="R228" s="43">
        <f t="shared" si="60"/>
        <v>0.52015118373648994</v>
      </c>
      <c r="S228" s="43">
        <f t="shared" si="61"/>
        <v>0.99222207925887795</v>
      </c>
      <c r="T228" s="43">
        <f t="shared" si="62"/>
        <v>1.5123732629953679</v>
      </c>
      <c r="U228" s="43">
        <f t="shared" si="63"/>
        <v>3.5656845084920228</v>
      </c>
      <c r="V228" s="43">
        <f t="shared" si="64"/>
        <v>5.0780577714873907</v>
      </c>
      <c r="X228" s="31">
        <f t="shared" si="65"/>
        <v>100</v>
      </c>
      <c r="Y228" s="31">
        <f t="shared" si="66"/>
        <v>5.0780577714873907</v>
      </c>
    </row>
    <row r="229" spans="1:25" ht="15" x14ac:dyDescent="0.25">
      <c r="A229" s="18" t="s">
        <v>507</v>
      </c>
      <c r="B229" s="18" t="s">
        <v>508</v>
      </c>
      <c r="C229" s="18" t="s">
        <v>36</v>
      </c>
      <c r="D229" s="47">
        <v>2.7533099999999999</v>
      </c>
      <c r="E229" s="47">
        <v>0.57686807259100004</v>
      </c>
      <c r="F229" s="47">
        <v>0.797284315139</v>
      </c>
      <c r="G229" s="47">
        <v>6.9016591925799994E-2</v>
      </c>
      <c r="H229" s="40">
        <f t="shared" si="42"/>
        <v>1.3101410203441999</v>
      </c>
      <c r="I229" s="43">
        <f t="shared" si="56"/>
        <v>20.951802470154107</v>
      </c>
      <c r="J229" s="43">
        <f t="shared" si="57"/>
        <v>28.95730285144063</v>
      </c>
      <c r="K229" s="43">
        <f t="shared" si="58"/>
        <v>2.5066771241087999</v>
      </c>
      <c r="L229" s="43">
        <f t="shared" si="59"/>
        <v>47.584217554296458</v>
      </c>
      <c r="M229" s="47">
        <v>0.52282799999999996</v>
      </c>
      <c r="N229" s="47">
        <v>0.11955300000000001</v>
      </c>
      <c r="O229" s="40">
        <f t="shared" si="47"/>
        <v>0.64238099999999998</v>
      </c>
      <c r="P229" s="47">
        <v>0.82342199999999999</v>
      </c>
      <c r="Q229" s="40">
        <f t="shared" si="48"/>
        <v>1.465803</v>
      </c>
      <c r="R229" s="43">
        <f t="shared" si="60"/>
        <v>18.989071335955632</v>
      </c>
      <c r="S229" s="43">
        <f t="shared" si="61"/>
        <v>4.3421554419952715</v>
      </c>
      <c r="T229" s="43">
        <f t="shared" si="62"/>
        <v>23.331226777950903</v>
      </c>
      <c r="U229" s="43">
        <f t="shared" si="63"/>
        <v>29.906621484685708</v>
      </c>
      <c r="V229" s="43">
        <f t="shared" si="64"/>
        <v>53.237848262636611</v>
      </c>
      <c r="X229" s="31">
        <f t="shared" si="65"/>
        <v>100</v>
      </c>
      <c r="Y229" s="31">
        <f t="shared" si="66"/>
        <v>53.237848262636611</v>
      </c>
    </row>
    <row r="230" spans="1:25" ht="15" x14ac:dyDescent="0.25">
      <c r="A230" s="18" t="s">
        <v>509</v>
      </c>
      <c r="B230" s="18" t="s">
        <v>510</v>
      </c>
      <c r="C230" s="18" t="s">
        <v>36</v>
      </c>
      <c r="D230" s="47">
        <v>1.9318299999999999</v>
      </c>
      <c r="E230" s="47">
        <v>7.0633083982799993E-2</v>
      </c>
      <c r="F230" s="47">
        <v>0</v>
      </c>
      <c r="G230" s="47">
        <v>0</v>
      </c>
      <c r="H230" s="40">
        <f t="shared" si="42"/>
        <v>1.8611969160171999</v>
      </c>
      <c r="I230" s="43">
        <f t="shared" si="56"/>
        <v>3.6562784501120693</v>
      </c>
      <c r="J230" s="43">
        <f t="shared" si="57"/>
        <v>0</v>
      </c>
      <c r="K230" s="43">
        <f t="shared" si="58"/>
        <v>0</v>
      </c>
      <c r="L230" s="43">
        <f t="shared" si="59"/>
        <v>96.343721549887931</v>
      </c>
      <c r="M230" s="47">
        <v>8.5108000000000003E-2</v>
      </c>
      <c r="N230" s="47">
        <v>1.9939100000000001E-2</v>
      </c>
      <c r="O230" s="40">
        <f t="shared" si="47"/>
        <v>0.1050471</v>
      </c>
      <c r="P230" s="47">
        <v>7.0778800000000003E-2</v>
      </c>
      <c r="Q230" s="40">
        <f t="shared" si="48"/>
        <v>0.17582590000000001</v>
      </c>
      <c r="R230" s="43">
        <f t="shared" si="60"/>
        <v>4.4055636365518707</v>
      </c>
      <c r="S230" s="43">
        <f t="shared" si="61"/>
        <v>1.0321353328191405</v>
      </c>
      <c r="T230" s="43">
        <f t="shared" si="62"/>
        <v>5.4376989693710112</v>
      </c>
      <c r="U230" s="43">
        <f t="shared" si="63"/>
        <v>3.6638213507399722</v>
      </c>
      <c r="V230" s="43">
        <f t="shared" si="64"/>
        <v>9.1015203201109838</v>
      </c>
      <c r="X230" s="31">
        <f t="shared" si="65"/>
        <v>100</v>
      </c>
      <c r="Y230" s="31">
        <f t="shared" si="66"/>
        <v>9.1015203201109838</v>
      </c>
    </row>
    <row r="231" spans="1:25" ht="15" x14ac:dyDescent="0.25">
      <c r="A231" s="18" t="s">
        <v>511</v>
      </c>
      <c r="B231" s="18" t="s">
        <v>512</v>
      </c>
      <c r="C231" s="18" t="s">
        <v>36</v>
      </c>
      <c r="D231" s="47">
        <v>3.7842799999999999</v>
      </c>
      <c r="E231" s="47">
        <v>0</v>
      </c>
      <c r="F231" s="47">
        <v>0</v>
      </c>
      <c r="G231" s="47">
        <v>0</v>
      </c>
      <c r="H231" s="40">
        <f t="shared" si="42"/>
        <v>3.7842799999999999</v>
      </c>
      <c r="I231" s="43">
        <f t="shared" si="56"/>
        <v>0</v>
      </c>
      <c r="J231" s="43">
        <f t="shared" si="57"/>
        <v>0</v>
      </c>
      <c r="K231" s="43">
        <f t="shared" si="58"/>
        <v>0</v>
      </c>
      <c r="L231" s="43">
        <f t="shared" si="59"/>
        <v>100</v>
      </c>
      <c r="M231" s="47">
        <v>0</v>
      </c>
      <c r="N231" s="47">
        <v>0</v>
      </c>
      <c r="O231" s="40">
        <f t="shared" si="47"/>
        <v>0</v>
      </c>
      <c r="P231" s="47">
        <v>6.4420199999999997E-5</v>
      </c>
      <c r="Q231" s="40">
        <f t="shared" si="48"/>
        <v>6.4420199999999997E-5</v>
      </c>
      <c r="R231" s="43">
        <f t="shared" si="60"/>
        <v>0</v>
      </c>
      <c r="S231" s="43">
        <f t="shared" si="61"/>
        <v>0</v>
      </c>
      <c r="T231" s="43">
        <f t="shared" si="62"/>
        <v>0</v>
      </c>
      <c r="U231" s="43">
        <f t="shared" si="63"/>
        <v>1.702310611265551E-3</v>
      </c>
      <c r="V231" s="43">
        <f t="shared" si="64"/>
        <v>1.702310611265551E-3</v>
      </c>
      <c r="X231" s="31">
        <f t="shared" si="65"/>
        <v>100</v>
      </c>
      <c r="Y231" s="31">
        <f t="shared" si="66"/>
        <v>1.702310611265551E-3</v>
      </c>
    </row>
    <row r="232" spans="1:25" ht="15" x14ac:dyDescent="0.25">
      <c r="A232" s="18" t="s">
        <v>513</v>
      </c>
      <c r="B232" s="18" t="s">
        <v>514</v>
      </c>
      <c r="C232" s="18" t="s">
        <v>47</v>
      </c>
      <c r="D232" s="47">
        <v>0.352302</v>
      </c>
      <c r="E232" s="47">
        <v>0</v>
      </c>
      <c r="F232" s="47">
        <v>0</v>
      </c>
      <c r="G232" s="47">
        <v>0</v>
      </c>
      <c r="H232" s="40">
        <f t="shared" si="42"/>
        <v>0.352302</v>
      </c>
      <c r="I232" s="43">
        <f t="shared" si="56"/>
        <v>0</v>
      </c>
      <c r="J232" s="43">
        <f t="shared" si="57"/>
        <v>0</v>
      </c>
      <c r="K232" s="43">
        <f t="shared" si="58"/>
        <v>0</v>
      </c>
      <c r="L232" s="43">
        <f t="shared" si="59"/>
        <v>100</v>
      </c>
      <c r="M232" s="47">
        <v>0</v>
      </c>
      <c r="N232" s="47">
        <v>0</v>
      </c>
      <c r="O232" s="40">
        <f t="shared" si="47"/>
        <v>0</v>
      </c>
      <c r="P232" s="47">
        <v>2.0056999999999998E-2</v>
      </c>
      <c r="Q232" s="40">
        <f t="shared" si="48"/>
        <v>2.0056999999999998E-2</v>
      </c>
      <c r="R232" s="43">
        <f t="shared" si="60"/>
        <v>0</v>
      </c>
      <c r="S232" s="43">
        <f t="shared" si="61"/>
        <v>0</v>
      </c>
      <c r="T232" s="43">
        <f t="shared" si="62"/>
        <v>0</v>
      </c>
      <c r="U232" s="43">
        <f t="shared" si="63"/>
        <v>5.6931269195179128</v>
      </c>
      <c r="V232" s="43">
        <f t="shared" si="64"/>
        <v>5.6931269195179128</v>
      </c>
      <c r="X232" s="31">
        <f t="shared" si="65"/>
        <v>100</v>
      </c>
      <c r="Y232" s="31">
        <f t="shared" si="66"/>
        <v>5.6931269195179128</v>
      </c>
    </row>
    <row r="233" spans="1:25" ht="15" x14ac:dyDescent="0.25">
      <c r="A233" s="18" t="s">
        <v>515</v>
      </c>
      <c r="B233" s="18" t="s">
        <v>516</v>
      </c>
      <c r="C233" s="18" t="s">
        <v>36</v>
      </c>
      <c r="D233" s="47">
        <v>1.29497</v>
      </c>
      <c r="E233" s="47">
        <v>0</v>
      </c>
      <c r="F233" s="47">
        <v>0</v>
      </c>
      <c r="G233" s="47">
        <v>0</v>
      </c>
      <c r="H233" s="40">
        <f t="shared" si="42"/>
        <v>1.29497</v>
      </c>
      <c r="I233" s="43">
        <f t="shared" si="56"/>
        <v>0</v>
      </c>
      <c r="J233" s="43">
        <f t="shared" si="57"/>
        <v>0</v>
      </c>
      <c r="K233" s="43">
        <f t="shared" si="58"/>
        <v>0</v>
      </c>
      <c r="L233" s="43">
        <f t="shared" si="59"/>
        <v>100</v>
      </c>
      <c r="M233" s="47">
        <v>0</v>
      </c>
      <c r="N233" s="47">
        <v>0</v>
      </c>
      <c r="O233" s="40">
        <f t="shared" si="47"/>
        <v>0</v>
      </c>
      <c r="P233" s="47">
        <v>0</v>
      </c>
      <c r="Q233" s="40">
        <f t="shared" si="48"/>
        <v>0</v>
      </c>
      <c r="R233" s="43">
        <f t="shared" si="60"/>
        <v>0</v>
      </c>
      <c r="S233" s="43">
        <f t="shared" si="61"/>
        <v>0</v>
      </c>
      <c r="T233" s="43">
        <f t="shared" si="62"/>
        <v>0</v>
      </c>
      <c r="U233" s="43">
        <f t="shared" si="63"/>
        <v>0</v>
      </c>
      <c r="V233" s="43">
        <f t="shared" si="64"/>
        <v>0</v>
      </c>
      <c r="X233" s="31">
        <f t="shared" si="65"/>
        <v>100</v>
      </c>
      <c r="Y233" s="31">
        <f t="shared" si="66"/>
        <v>0</v>
      </c>
    </row>
    <row r="234" spans="1:25" ht="15" x14ac:dyDescent="0.25">
      <c r="A234" s="18" t="s">
        <v>517</v>
      </c>
      <c r="B234" s="18" t="s">
        <v>518</v>
      </c>
      <c r="C234" s="18" t="s">
        <v>664</v>
      </c>
      <c r="D234" s="47">
        <v>21.6509</v>
      </c>
      <c r="E234" s="47">
        <v>0</v>
      </c>
      <c r="F234" s="47">
        <v>0</v>
      </c>
      <c r="G234" s="47">
        <v>0</v>
      </c>
      <c r="H234" s="40">
        <f t="shared" si="42"/>
        <v>21.6509</v>
      </c>
      <c r="I234" s="43">
        <f t="shared" si="56"/>
        <v>0</v>
      </c>
      <c r="J234" s="43">
        <f t="shared" si="57"/>
        <v>0</v>
      </c>
      <c r="K234" s="43">
        <f t="shared" si="58"/>
        <v>0</v>
      </c>
      <c r="L234" s="43">
        <f t="shared" si="59"/>
        <v>100</v>
      </c>
      <c r="M234" s="47">
        <v>5.3123099999999999E-2</v>
      </c>
      <c r="N234" s="47">
        <v>4.5199999999999997E-2</v>
      </c>
      <c r="O234" s="40">
        <f t="shared" si="47"/>
        <v>9.8323099999999997E-2</v>
      </c>
      <c r="P234" s="47">
        <v>0.90087700000000004</v>
      </c>
      <c r="Q234" s="40">
        <f t="shared" si="48"/>
        <v>0.99920010000000004</v>
      </c>
      <c r="R234" s="43">
        <f t="shared" si="60"/>
        <v>0.24536208656453082</v>
      </c>
      <c r="S234" s="43">
        <f t="shared" si="61"/>
        <v>0.2087673029758578</v>
      </c>
      <c r="T234" s="43">
        <f t="shared" si="62"/>
        <v>0.45412938954038856</v>
      </c>
      <c r="U234" s="43">
        <f t="shared" si="63"/>
        <v>4.1609217168801296</v>
      </c>
      <c r="V234" s="43">
        <f t="shared" si="64"/>
        <v>4.6150511064205189</v>
      </c>
      <c r="X234" s="31">
        <f t="shared" si="65"/>
        <v>100</v>
      </c>
      <c r="Y234" s="31">
        <f t="shared" si="66"/>
        <v>4.615051106420518</v>
      </c>
    </row>
    <row r="235" spans="1:25" ht="15" x14ac:dyDescent="0.25">
      <c r="A235" s="18" t="s">
        <v>519</v>
      </c>
      <c r="B235" s="18" t="s">
        <v>520</v>
      </c>
      <c r="C235" s="18" t="s">
        <v>664</v>
      </c>
      <c r="D235" s="47">
        <v>67.8202</v>
      </c>
      <c r="E235" s="47">
        <v>1.307422477</v>
      </c>
      <c r="F235" s="47">
        <v>1.94323587203</v>
      </c>
      <c r="G235" s="47">
        <v>0.31106840975099997</v>
      </c>
      <c r="H235" s="40">
        <f t="shared" si="42"/>
        <v>64.258473241218994</v>
      </c>
      <c r="I235" s="43">
        <f t="shared" si="56"/>
        <v>1.9277773834344343</v>
      </c>
      <c r="J235" s="43">
        <f t="shared" si="57"/>
        <v>2.8652759384814557</v>
      </c>
      <c r="K235" s="43">
        <f t="shared" si="58"/>
        <v>0.45866631143965952</v>
      </c>
      <c r="L235" s="43">
        <f t="shared" si="59"/>
        <v>94.748280366644451</v>
      </c>
      <c r="M235" s="47">
        <v>1.3536300000000001</v>
      </c>
      <c r="N235" s="47">
        <v>0.87004999999999999</v>
      </c>
      <c r="O235" s="40">
        <f t="shared" si="47"/>
        <v>2.2236799999999999</v>
      </c>
      <c r="P235" s="47">
        <v>4.7401</v>
      </c>
      <c r="Q235" s="40">
        <f t="shared" si="48"/>
        <v>6.9637799999999999</v>
      </c>
      <c r="R235" s="43">
        <f t="shared" si="60"/>
        <v>1.9959097731944171</v>
      </c>
      <c r="S235" s="43">
        <f t="shared" si="61"/>
        <v>1.282877372818128</v>
      </c>
      <c r="T235" s="43">
        <f t="shared" si="62"/>
        <v>3.2787871460125446</v>
      </c>
      <c r="U235" s="43">
        <f t="shared" si="63"/>
        <v>6.989215602431134</v>
      </c>
      <c r="V235" s="43">
        <f t="shared" si="64"/>
        <v>10.26800274844368</v>
      </c>
      <c r="X235" s="31">
        <f t="shared" si="65"/>
        <v>100</v>
      </c>
      <c r="Y235" s="31">
        <f t="shared" si="66"/>
        <v>10.26800274844368</v>
      </c>
    </row>
    <row r="236" spans="1:25" ht="15" x14ac:dyDescent="0.25">
      <c r="A236" s="18" t="s">
        <v>521</v>
      </c>
      <c r="B236" s="18" t="s">
        <v>522</v>
      </c>
      <c r="C236" s="18" t="s">
        <v>36</v>
      </c>
      <c r="D236" s="47">
        <v>4.6577799999999998</v>
      </c>
      <c r="E236" s="47">
        <v>1.15975780268E-2</v>
      </c>
      <c r="F236" s="47">
        <v>0</v>
      </c>
      <c r="G236" s="47">
        <v>0</v>
      </c>
      <c r="H236" s="40">
        <f t="shared" si="42"/>
        <v>4.6461824219732</v>
      </c>
      <c r="I236" s="43">
        <f t="shared" si="56"/>
        <v>0.24899368426160104</v>
      </c>
      <c r="J236" s="43">
        <f t="shared" si="57"/>
        <v>0</v>
      </c>
      <c r="K236" s="43">
        <f t="shared" si="58"/>
        <v>0</v>
      </c>
      <c r="L236" s="43">
        <f t="shared" si="59"/>
        <v>99.751006315738394</v>
      </c>
      <c r="M236" s="47">
        <v>0</v>
      </c>
      <c r="N236" s="47">
        <v>1.04E-2</v>
      </c>
      <c r="O236" s="40">
        <f t="shared" si="47"/>
        <v>1.04E-2</v>
      </c>
      <c r="P236" s="47">
        <v>0.473968</v>
      </c>
      <c r="Q236" s="40">
        <f t="shared" si="48"/>
        <v>0.48436800000000002</v>
      </c>
      <c r="R236" s="43">
        <f t="shared" si="60"/>
        <v>0</v>
      </c>
      <c r="S236" s="43">
        <f t="shared" si="61"/>
        <v>0.22328233622025945</v>
      </c>
      <c r="T236" s="43">
        <f t="shared" si="62"/>
        <v>0.22328233622025945</v>
      </c>
      <c r="U236" s="43">
        <f t="shared" si="63"/>
        <v>10.175834839773454</v>
      </c>
      <c r="V236" s="43">
        <f t="shared" si="64"/>
        <v>10.399117175993714</v>
      </c>
      <c r="X236" s="31">
        <f t="shared" si="65"/>
        <v>100</v>
      </c>
      <c r="Y236" s="31">
        <f t="shared" si="66"/>
        <v>10.399117175993714</v>
      </c>
    </row>
    <row r="237" spans="1:25" ht="15" x14ac:dyDescent="0.25">
      <c r="A237" s="18" t="s">
        <v>523</v>
      </c>
      <c r="B237" s="18" t="s">
        <v>524</v>
      </c>
      <c r="C237" s="18" t="s">
        <v>29</v>
      </c>
      <c r="D237" s="47">
        <v>19.727799999999998</v>
      </c>
      <c r="E237" s="47">
        <v>0.57549648026199995</v>
      </c>
      <c r="F237" s="47">
        <v>0.78853148727300004</v>
      </c>
      <c r="G237" s="47">
        <v>0.13690222905999999</v>
      </c>
      <c r="H237" s="40">
        <f t="shared" si="42"/>
        <v>18.226869803404998</v>
      </c>
      <c r="I237" s="43">
        <f t="shared" si="56"/>
        <v>2.9171852931497684</v>
      </c>
      <c r="J237" s="43">
        <f t="shared" si="57"/>
        <v>3.9970573874076183</v>
      </c>
      <c r="K237" s="43">
        <f t="shared" si="58"/>
        <v>0.69395588489339921</v>
      </c>
      <c r="L237" s="43">
        <f t="shared" si="59"/>
        <v>92.391801434549208</v>
      </c>
      <c r="M237" s="47">
        <v>0.51530500000000001</v>
      </c>
      <c r="N237" s="47">
        <v>0.36949900000000002</v>
      </c>
      <c r="O237" s="40">
        <f t="shared" si="47"/>
        <v>0.88480400000000003</v>
      </c>
      <c r="P237" s="47">
        <v>1.90147</v>
      </c>
      <c r="Q237" s="40">
        <f t="shared" si="48"/>
        <v>2.7862740000000001</v>
      </c>
      <c r="R237" s="43">
        <f t="shared" si="60"/>
        <v>2.6120753454515966</v>
      </c>
      <c r="S237" s="43">
        <f t="shared" si="61"/>
        <v>1.8729863441437973</v>
      </c>
      <c r="T237" s="43">
        <f t="shared" si="62"/>
        <v>4.4850616895953941</v>
      </c>
      <c r="U237" s="43">
        <f t="shared" si="63"/>
        <v>9.6385303987266706</v>
      </c>
      <c r="V237" s="43">
        <f t="shared" si="64"/>
        <v>14.123592088322065</v>
      </c>
      <c r="X237" s="31">
        <f t="shared" si="65"/>
        <v>100</v>
      </c>
      <c r="Y237" s="31">
        <f t="shared" si="66"/>
        <v>14.123592088322065</v>
      </c>
    </row>
    <row r="238" spans="1:25" ht="15" x14ac:dyDescent="0.25">
      <c r="A238" s="18" t="s">
        <v>525</v>
      </c>
      <c r="B238" s="18" t="s">
        <v>526</v>
      </c>
      <c r="C238" s="18" t="s">
        <v>29</v>
      </c>
      <c r="D238" s="47">
        <v>5.1022699999999999</v>
      </c>
      <c r="E238" s="47">
        <v>0</v>
      </c>
      <c r="F238" s="47">
        <v>0</v>
      </c>
      <c r="G238" s="47">
        <v>0</v>
      </c>
      <c r="H238" s="40">
        <f t="shared" si="42"/>
        <v>5.1022699999999999</v>
      </c>
      <c r="I238" s="43">
        <f t="shared" si="56"/>
        <v>0</v>
      </c>
      <c r="J238" s="43">
        <f t="shared" si="57"/>
        <v>0</v>
      </c>
      <c r="K238" s="43">
        <f t="shared" si="58"/>
        <v>0</v>
      </c>
      <c r="L238" s="43">
        <f t="shared" si="59"/>
        <v>100</v>
      </c>
      <c r="M238" s="47">
        <v>0.32568799999999998</v>
      </c>
      <c r="N238" s="47">
        <v>0.18829399999999999</v>
      </c>
      <c r="O238" s="40">
        <f t="shared" si="47"/>
        <v>0.51398199999999994</v>
      </c>
      <c r="P238" s="47">
        <v>0.55442499999999995</v>
      </c>
      <c r="Q238" s="40">
        <f t="shared" si="48"/>
        <v>1.0684069999999999</v>
      </c>
      <c r="R238" s="43">
        <f t="shared" si="60"/>
        <v>6.3831980667428416</v>
      </c>
      <c r="S238" s="43">
        <f t="shared" si="61"/>
        <v>3.6903966273834978</v>
      </c>
      <c r="T238" s="43">
        <f t="shared" si="62"/>
        <v>10.073594694126339</v>
      </c>
      <c r="U238" s="43">
        <f t="shared" si="63"/>
        <v>10.866241888414372</v>
      </c>
      <c r="V238" s="43">
        <f t="shared" si="64"/>
        <v>20.93983658254071</v>
      </c>
      <c r="X238" s="31">
        <f t="shared" si="65"/>
        <v>100</v>
      </c>
      <c r="Y238" s="31">
        <f t="shared" si="66"/>
        <v>20.93983658254071</v>
      </c>
    </row>
    <row r="239" spans="1:25" ht="15" x14ac:dyDescent="0.25">
      <c r="A239" s="18" t="s">
        <v>527</v>
      </c>
      <c r="B239" s="18" t="s">
        <v>528</v>
      </c>
      <c r="C239" s="18" t="s">
        <v>47</v>
      </c>
      <c r="D239" s="47">
        <v>12.362</v>
      </c>
      <c r="E239" s="47">
        <v>0.67877789325500004</v>
      </c>
      <c r="F239" s="47">
        <v>0</v>
      </c>
      <c r="G239" s="47">
        <v>0</v>
      </c>
      <c r="H239" s="40">
        <f t="shared" si="42"/>
        <v>11.683222106744999</v>
      </c>
      <c r="I239" s="43">
        <f t="shared" si="56"/>
        <v>5.4908420421857302</v>
      </c>
      <c r="J239" s="43">
        <f t="shared" si="57"/>
        <v>0</v>
      </c>
      <c r="K239" s="43">
        <f t="shared" si="58"/>
        <v>0</v>
      </c>
      <c r="L239" s="43">
        <f t="shared" si="59"/>
        <v>94.509157957814267</v>
      </c>
      <c r="M239" s="47">
        <v>8.9539199999999999E-2</v>
      </c>
      <c r="N239" s="47">
        <v>0.15227299999999999</v>
      </c>
      <c r="O239" s="40">
        <f t="shared" si="47"/>
        <v>0.24181219999999998</v>
      </c>
      <c r="P239" s="47">
        <v>0.62291099999999999</v>
      </c>
      <c r="Q239" s="40">
        <f t="shared" si="48"/>
        <v>0.86472320000000003</v>
      </c>
      <c r="R239" s="43">
        <f t="shared" si="60"/>
        <v>0.72430998220352694</v>
      </c>
      <c r="S239" s="43">
        <f t="shared" si="61"/>
        <v>1.2317828830286359</v>
      </c>
      <c r="T239" s="43">
        <f t="shared" si="62"/>
        <v>1.956092865232163</v>
      </c>
      <c r="U239" s="43">
        <f t="shared" si="63"/>
        <v>5.0389176508655558</v>
      </c>
      <c r="V239" s="43">
        <f t="shared" si="64"/>
        <v>6.995010516097719</v>
      </c>
      <c r="X239" s="31">
        <f t="shared" si="65"/>
        <v>100</v>
      </c>
      <c r="Y239" s="31">
        <f t="shared" si="66"/>
        <v>6.9950105160977181</v>
      </c>
    </row>
    <row r="240" spans="1:25" ht="15" x14ac:dyDescent="0.25">
      <c r="A240" s="18" t="s">
        <v>529</v>
      </c>
      <c r="B240" s="18" t="s">
        <v>530</v>
      </c>
      <c r="C240" s="18" t="s">
        <v>664</v>
      </c>
      <c r="D240" s="47">
        <v>161.65</v>
      </c>
      <c r="E240" s="47">
        <v>2.8081148385899999</v>
      </c>
      <c r="F240" s="47">
        <v>0</v>
      </c>
      <c r="G240" s="47">
        <v>0.96402162372800004</v>
      </c>
      <c r="H240" s="40">
        <f t="shared" si="42"/>
        <v>157.877863537682</v>
      </c>
      <c r="I240" s="43">
        <f t="shared" si="56"/>
        <v>1.7371573390596966</v>
      </c>
      <c r="J240" s="43">
        <f t="shared" si="57"/>
        <v>0</v>
      </c>
      <c r="K240" s="43">
        <f t="shared" si="58"/>
        <v>0.59636351607052274</v>
      </c>
      <c r="L240" s="43">
        <f t="shared" si="59"/>
        <v>97.666479144869783</v>
      </c>
      <c r="M240" s="47">
        <v>1.18648</v>
      </c>
      <c r="N240" s="47">
        <v>0.89979799999999999</v>
      </c>
      <c r="O240" s="40">
        <f t="shared" si="47"/>
        <v>2.0862780000000001</v>
      </c>
      <c r="P240" s="47">
        <v>3.7844899999999999</v>
      </c>
      <c r="Q240" s="40">
        <f t="shared" si="48"/>
        <v>5.870768</v>
      </c>
      <c r="R240" s="43">
        <f t="shared" si="60"/>
        <v>0.73398082276523346</v>
      </c>
      <c r="S240" s="43">
        <f t="shared" si="61"/>
        <v>0.55663346736776986</v>
      </c>
      <c r="T240" s="43">
        <f t="shared" si="62"/>
        <v>1.2906142901330033</v>
      </c>
      <c r="U240" s="43">
        <f t="shared" si="63"/>
        <v>2.3411630064955147</v>
      </c>
      <c r="V240" s="43">
        <f t="shared" si="64"/>
        <v>3.6317772966285182</v>
      </c>
      <c r="X240" s="31">
        <f t="shared" si="65"/>
        <v>100</v>
      </c>
      <c r="Y240" s="31">
        <f t="shared" si="66"/>
        <v>3.6317772966285178</v>
      </c>
    </row>
    <row r="241" spans="1:25" ht="15" x14ac:dyDescent="0.25">
      <c r="A241" s="18" t="s">
        <v>531</v>
      </c>
      <c r="B241" s="18" t="s">
        <v>532</v>
      </c>
      <c r="C241" s="18" t="s">
        <v>36</v>
      </c>
      <c r="D241" s="47">
        <v>1.9104099999999999</v>
      </c>
      <c r="E241" s="47">
        <v>5.3915702659899999E-2</v>
      </c>
      <c r="F241" s="47">
        <v>0</v>
      </c>
      <c r="G241" s="47">
        <v>0</v>
      </c>
      <c r="H241" s="40">
        <f t="shared" si="42"/>
        <v>1.8564942973401</v>
      </c>
      <c r="I241" s="43">
        <f t="shared" si="56"/>
        <v>2.8222058437665214</v>
      </c>
      <c r="J241" s="43">
        <f t="shared" si="57"/>
        <v>0</v>
      </c>
      <c r="K241" s="43">
        <f t="shared" si="58"/>
        <v>0</v>
      </c>
      <c r="L241" s="43">
        <f t="shared" si="59"/>
        <v>97.177794156233475</v>
      </c>
      <c r="M241" s="47">
        <v>0.58704000000000001</v>
      </c>
      <c r="N241" s="47">
        <v>0.13270100000000001</v>
      </c>
      <c r="O241" s="40">
        <f t="shared" si="47"/>
        <v>0.71974099999999996</v>
      </c>
      <c r="P241" s="47">
        <v>0.190608</v>
      </c>
      <c r="Q241" s="40">
        <f t="shared" si="48"/>
        <v>0.91034899999999996</v>
      </c>
      <c r="R241" s="43">
        <f t="shared" si="60"/>
        <v>30.7284823676593</v>
      </c>
      <c r="S241" s="43">
        <f t="shared" si="61"/>
        <v>6.9462052648384383</v>
      </c>
      <c r="T241" s="43">
        <f t="shared" si="62"/>
        <v>37.674687632497736</v>
      </c>
      <c r="U241" s="43">
        <f t="shared" si="63"/>
        <v>9.9773347082563433</v>
      </c>
      <c r="V241" s="43">
        <f t="shared" si="64"/>
        <v>47.65202234075408</v>
      </c>
      <c r="X241" s="31">
        <f t="shared" si="65"/>
        <v>100</v>
      </c>
      <c r="Y241" s="31">
        <f t="shared" si="66"/>
        <v>47.65202234075408</v>
      </c>
    </row>
    <row r="242" spans="1:25" ht="15" x14ac:dyDescent="0.25">
      <c r="A242" s="18" t="s">
        <v>533</v>
      </c>
      <c r="B242" s="18" t="s">
        <v>534</v>
      </c>
      <c r="C242" s="18" t="s">
        <v>36</v>
      </c>
      <c r="D242" s="47">
        <v>2.0900099999999999</v>
      </c>
      <c r="E242" s="47">
        <v>0</v>
      </c>
      <c r="F242" s="47">
        <v>0</v>
      </c>
      <c r="G242" s="47">
        <v>0</v>
      </c>
      <c r="H242" s="40">
        <f t="shared" si="42"/>
        <v>2.0900099999999999</v>
      </c>
      <c r="I242" s="43">
        <f t="shared" si="56"/>
        <v>0</v>
      </c>
      <c r="J242" s="43">
        <f t="shared" si="57"/>
        <v>0</v>
      </c>
      <c r="K242" s="43">
        <f t="shared" si="58"/>
        <v>0</v>
      </c>
      <c r="L242" s="43">
        <f t="shared" si="59"/>
        <v>100</v>
      </c>
      <c r="M242" s="47">
        <v>0</v>
      </c>
      <c r="N242" s="47">
        <v>3.9536699999999998E-4</v>
      </c>
      <c r="O242" s="40">
        <f t="shared" si="47"/>
        <v>3.9536699999999998E-4</v>
      </c>
      <c r="P242" s="47">
        <v>3.7698599999999999E-2</v>
      </c>
      <c r="Q242" s="40">
        <f t="shared" si="48"/>
        <v>3.8093966999999999E-2</v>
      </c>
      <c r="R242" s="43">
        <f t="shared" si="60"/>
        <v>0</v>
      </c>
      <c r="S242" s="43">
        <f t="shared" si="61"/>
        <v>1.8916990827795084E-2</v>
      </c>
      <c r="T242" s="43">
        <f t="shared" si="62"/>
        <v>1.8916990827795084E-2</v>
      </c>
      <c r="U242" s="43">
        <f t="shared" si="63"/>
        <v>1.8037521351572481</v>
      </c>
      <c r="V242" s="43">
        <f t="shared" si="64"/>
        <v>1.8226691259850432</v>
      </c>
      <c r="X242" s="31">
        <f t="shared" si="65"/>
        <v>100</v>
      </c>
      <c r="Y242" s="31">
        <f t="shared" si="66"/>
        <v>1.8226691259850432</v>
      </c>
    </row>
    <row r="243" spans="1:25" ht="15" x14ac:dyDescent="0.25">
      <c r="A243" s="18" t="s">
        <v>535</v>
      </c>
      <c r="B243" s="18" t="s">
        <v>536</v>
      </c>
      <c r="C243" s="18" t="s">
        <v>36</v>
      </c>
      <c r="D243" s="47">
        <v>3.8137799999999999</v>
      </c>
      <c r="E243" s="47">
        <v>0</v>
      </c>
      <c r="F243" s="47">
        <v>0</v>
      </c>
      <c r="G243" s="47">
        <v>0</v>
      </c>
      <c r="H243" s="40">
        <f t="shared" si="42"/>
        <v>3.8137799999999999</v>
      </c>
      <c r="I243" s="43">
        <f t="shared" si="56"/>
        <v>0</v>
      </c>
      <c r="J243" s="43">
        <f t="shared" si="57"/>
        <v>0</v>
      </c>
      <c r="K243" s="43">
        <f t="shared" si="58"/>
        <v>0</v>
      </c>
      <c r="L243" s="43">
        <f t="shared" si="59"/>
        <v>100</v>
      </c>
      <c r="M243" s="47">
        <v>0</v>
      </c>
      <c r="N243" s="47">
        <v>2.30268E-2</v>
      </c>
      <c r="O243" s="40">
        <f t="shared" si="47"/>
        <v>2.30268E-2</v>
      </c>
      <c r="P243" s="47">
        <v>8.1958000000000003E-2</v>
      </c>
      <c r="Q243" s="40">
        <f t="shared" si="48"/>
        <v>0.1049848</v>
      </c>
      <c r="R243" s="43">
        <f t="shared" si="60"/>
        <v>0</v>
      </c>
      <c r="S243" s="43">
        <f t="shared" si="61"/>
        <v>0.60377892799270017</v>
      </c>
      <c r="T243" s="43">
        <f t="shared" si="62"/>
        <v>0.60377892799270017</v>
      </c>
      <c r="U243" s="43">
        <f t="shared" si="63"/>
        <v>2.1489965336228103</v>
      </c>
      <c r="V243" s="43">
        <f t="shared" si="64"/>
        <v>2.75277546161551</v>
      </c>
      <c r="X243" s="31">
        <f t="shared" si="65"/>
        <v>100</v>
      </c>
      <c r="Y243" s="31">
        <f t="shared" si="66"/>
        <v>2.7527754616155105</v>
      </c>
    </row>
    <row r="244" spans="1:25" ht="15" x14ac:dyDescent="0.25">
      <c r="A244" s="18" t="s">
        <v>537</v>
      </c>
      <c r="B244" s="18" t="s">
        <v>538</v>
      </c>
      <c r="C244" s="18" t="s">
        <v>36</v>
      </c>
      <c r="D244" s="47">
        <v>1.1036900000000001</v>
      </c>
      <c r="E244" s="47">
        <v>0.104276781614</v>
      </c>
      <c r="F244" s="47">
        <v>0</v>
      </c>
      <c r="G244" s="47">
        <v>0</v>
      </c>
      <c r="H244" s="40">
        <f t="shared" si="42"/>
        <v>0.99941321838600006</v>
      </c>
      <c r="I244" s="43">
        <f t="shared" si="56"/>
        <v>9.448013628283304</v>
      </c>
      <c r="J244" s="43">
        <f t="shared" si="57"/>
        <v>0</v>
      </c>
      <c r="K244" s="43">
        <f t="shared" si="58"/>
        <v>0</v>
      </c>
      <c r="L244" s="43">
        <f t="shared" si="59"/>
        <v>90.551986371716694</v>
      </c>
      <c r="M244" s="47">
        <v>0</v>
      </c>
      <c r="N244" s="47">
        <v>2.0793900000000001E-2</v>
      </c>
      <c r="O244" s="40">
        <f t="shared" si="47"/>
        <v>2.0793900000000001E-2</v>
      </c>
      <c r="P244" s="47">
        <v>3.6736400000000002E-2</v>
      </c>
      <c r="Q244" s="40">
        <f t="shared" si="48"/>
        <v>5.7530300000000006E-2</v>
      </c>
      <c r="R244" s="43">
        <f t="shared" si="60"/>
        <v>0</v>
      </c>
      <c r="S244" s="43">
        <f t="shared" si="61"/>
        <v>1.8840344661997479</v>
      </c>
      <c r="T244" s="43">
        <f t="shared" si="62"/>
        <v>1.8840344661997479</v>
      </c>
      <c r="U244" s="43">
        <f t="shared" si="63"/>
        <v>3.328507098913644</v>
      </c>
      <c r="V244" s="43">
        <f t="shared" si="64"/>
        <v>5.2125415651133924</v>
      </c>
      <c r="X244" s="31">
        <f t="shared" si="65"/>
        <v>100</v>
      </c>
      <c r="Y244" s="31">
        <f t="shared" si="66"/>
        <v>5.2125415651133924</v>
      </c>
    </row>
    <row r="245" spans="1:25" ht="15" x14ac:dyDescent="0.25">
      <c r="A245" s="18" t="s">
        <v>539</v>
      </c>
      <c r="B245" s="18" t="s">
        <v>540</v>
      </c>
      <c r="C245" s="18" t="s">
        <v>36</v>
      </c>
      <c r="D245" s="47">
        <v>2.7211799999999999</v>
      </c>
      <c r="E245" s="47">
        <v>0</v>
      </c>
      <c r="F245" s="47">
        <v>0</v>
      </c>
      <c r="G245" s="47">
        <v>0</v>
      </c>
      <c r="H245" s="40">
        <f t="shared" ref="H245:H306" si="67">D245-E245-F245-G245</f>
        <v>2.7211799999999999</v>
      </c>
      <c r="I245" s="43">
        <f t="shared" si="56"/>
        <v>0</v>
      </c>
      <c r="J245" s="43">
        <f t="shared" si="57"/>
        <v>0</v>
      </c>
      <c r="K245" s="43">
        <f t="shared" si="58"/>
        <v>0</v>
      </c>
      <c r="L245" s="43">
        <f t="shared" si="59"/>
        <v>100</v>
      </c>
      <c r="M245" s="47">
        <v>0</v>
      </c>
      <c r="N245" s="47">
        <v>0</v>
      </c>
      <c r="O245" s="40">
        <f t="shared" ref="O245:O306" si="68">M245+N245</f>
        <v>0</v>
      </c>
      <c r="P245" s="47">
        <v>0</v>
      </c>
      <c r="Q245" s="40">
        <f t="shared" ref="Q245:Q306" si="69">O245+P245</f>
        <v>0</v>
      </c>
      <c r="R245" s="43">
        <f t="shared" si="60"/>
        <v>0</v>
      </c>
      <c r="S245" s="43">
        <f t="shared" si="61"/>
        <v>0</v>
      </c>
      <c r="T245" s="43">
        <f t="shared" si="62"/>
        <v>0</v>
      </c>
      <c r="U245" s="43">
        <f t="shared" si="63"/>
        <v>0</v>
      </c>
      <c r="V245" s="43">
        <f t="shared" si="64"/>
        <v>0</v>
      </c>
      <c r="X245" s="31">
        <f t="shared" si="65"/>
        <v>100</v>
      </c>
      <c r="Y245" s="31">
        <f t="shared" si="66"/>
        <v>0</v>
      </c>
    </row>
    <row r="246" spans="1:25" ht="15" x14ac:dyDescent="0.25">
      <c r="A246" s="18" t="s">
        <v>541</v>
      </c>
      <c r="B246" s="18" t="s">
        <v>542</v>
      </c>
      <c r="C246" s="18" t="s">
        <v>29</v>
      </c>
      <c r="D246" s="47">
        <v>7.6055000000000001</v>
      </c>
      <c r="E246" s="47">
        <v>1.8763322339899999</v>
      </c>
      <c r="F246" s="47">
        <v>2.0119922845799998</v>
      </c>
      <c r="G246" s="47">
        <v>2.4159488908400002</v>
      </c>
      <c r="H246" s="40">
        <f t="shared" si="67"/>
        <v>1.3012265905900007</v>
      </c>
      <c r="I246" s="43">
        <f t="shared" si="56"/>
        <v>24.67072820971665</v>
      </c>
      <c r="J246" s="43">
        <f t="shared" si="57"/>
        <v>26.454438032739464</v>
      </c>
      <c r="K246" s="43">
        <f t="shared" si="58"/>
        <v>31.765812778121099</v>
      </c>
      <c r="L246" s="43">
        <f t="shared" si="59"/>
        <v>17.109020979422795</v>
      </c>
      <c r="M246" s="47">
        <v>0.78279799999999999</v>
      </c>
      <c r="N246" s="47">
        <v>0.42490600000000001</v>
      </c>
      <c r="O246" s="40">
        <f t="shared" si="68"/>
        <v>1.2077040000000001</v>
      </c>
      <c r="P246" s="47">
        <v>1.5378700000000001</v>
      </c>
      <c r="Q246" s="40">
        <f t="shared" si="69"/>
        <v>2.7455740000000004</v>
      </c>
      <c r="R246" s="43">
        <f t="shared" si="60"/>
        <v>10.292525146275722</v>
      </c>
      <c r="S246" s="43">
        <f t="shared" si="61"/>
        <v>5.5868253237788439</v>
      </c>
      <c r="T246" s="43">
        <f t="shared" si="62"/>
        <v>15.879350470054568</v>
      </c>
      <c r="U246" s="43">
        <f t="shared" si="63"/>
        <v>20.220498323581619</v>
      </c>
      <c r="V246" s="43">
        <f t="shared" si="64"/>
        <v>36.099848793636191</v>
      </c>
      <c r="X246" s="31">
        <f t="shared" si="65"/>
        <v>100.00000000000001</v>
      </c>
      <c r="Y246" s="31">
        <f t="shared" si="66"/>
        <v>36.099848793636184</v>
      </c>
    </row>
    <row r="247" spans="1:25" ht="15" x14ac:dyDescent="0.25">
      <c r="A247" s="18" t="s">
        <v>543</v>
      </c>
      <c r="B247" s="18" t="s">
        <v>544</v>
      </c>
      <c r="C247" s="18" t="s">
        <v>29</v>
      </c>
      <c r="D247" s="47">
        <v>12.779400000000001</v>
      </c>
      <c r="E247" s="47">
        <v>0</v>
      </c>
      <c r="F247" s="47">
        <v>2.61476016142</v>
      </c>
      <c r="G247" s="47">
        <v>1.0526450214900001</v>
      </c>
      <c r="H247" s="40">
        <f t="shared" si="67"/>
        <v>9.1119948170900003</v>
      </c>
      <c r="I247" s="43">
        <f t="shared" si="56"/>
        <v>0</v>
      </c>
      <c r="J247" s="43">
        <f t="shared" si="57"/>
        <v>20.46074276898759</v>
      </c>
      <c r="K247" s="43">
        <f t="shared" si="58"/>
        <v>8.2370457258556744</v>
      </c>
      <c r="L247" s="43">
        <f t="shared" si="59"/>
        <v>71.302211505156734</v>
      </c>
      <c r="M247" s="47">
        <v>1.42496</v>
      </c>
      <c r="N247" s="47">
        <v>1.11863</v>
      </c>
      <c r="O247" s="40">
        <f t="shared" si="68"/>
        <v>2.54359</v>
      </c>
      <c r="P247" s="47">
        <v>2.202</v>
      </c>
      <c r="Q247" s="40">
        <f t="shared" si="69"/>
        <v>4.74559</v>
      </c>
      <c r="R247" s="43">
        <f t="shared" si="60"/>
        <v>11.150445247820711</v>
      </c>
      <c r="S247" s="43">
        <f t="shared" si="61"/>
        <v>8.7533843529430158</v>
      </c>
      <c r="T247" s="43">
        <f t="shared" si="62"/>
        <v>19.903829600763729</v>
      </c>
      <c r="U247" s="43">
        <f t="shared" si="63"/>
        <v>17.230855908728106</v>
      </c>
      <c r="V247" s="43">
        <f t="shared" si="64"/>
        <v>37.134685509491838</v>
      </c>
      <c r="X247" s="31">
        <f t="shared" si="65"/>
        <v>100</v>
      </c>
      <c r="Y247" s="31">
        <f t="shared" si="66"/>
        <v>37.134685509491831</v>
      </c>
    </row>
    <row r="248" spans="1:25" ht="15" x14ac:dyDescent="0.25">
      <c r="A248" s="18" t="s">
        <v>545</v>
      </c>
      <c r="B248" s="18" t="s">
        <v>546</v>
      </c>
      <c r="C248" s="18" t="s">
        <v>29</v>
      </c>
      <c r="D248" s="47">
        <v>31.1738</v>
      </c>
      <c r="E248" s="47">
        <v>0.16661720282600001</v>
      </c>
      <c r="F248" s="47">
        <v>4.2227818265299998E-2</v>
      </c>
      <c r="G248" s="47">
        <v>0.228235672147</v>
      </c>
      <c r="H248" s="40">
        <f t="shared" si="67"/>
        <v>30.736719306761699</v>
      </c>
      <c r="I248" s="43">
        <f t="shared" si="56"/>
        <v>0.53447832098108028</v>
      </c>
      <c r="J248" s="43">
        <f t="shared" si="57"/>
        <v>0.13545932246084852</v>
      </c>
      <c r="K248" s="43">
        <f t="shared" si="58"/>
        <v>0.73213939958234153</v>
      </c>
      <c r="L248" s="43">
        <f t="shared" si="59"/>
        <v>98.597922956975722</v>
      </c>
      <c r="M248" s="47">
        <v>1.77214</v>
      </c>
      <c r="N248" s="47">
        <v>1.23644</v>
      </c>
      <c r="O248" s="40">
        <f t="shared" si="68"/>
        <v>3.0085800000000003</v>
      </c>
      <c r="P248" s="47">
        <v>2.7015799999999999</v>
      </c>
      <c r="Q248" s="40">
        <f t="shared" si="69"/>
        <v>5.7101600000000001</v>
      </c>
      <c r="R248" s="43">
        <f t="shared" si="60"/>
        <v>5.6847095958785907</v>
      </c>
      <c r="S248" s="43">
        <f t="shared" si="61"/>
        <v>3.9662793756295347</v>
      </c>
      <c r="T248" s="43">
        <f t="shared" si="62"/>
        <v>9.6509889715081254</v>
      </c>
      <c r="U248" s="43">
        <f t="shared" si="63"/>
        <v>8.6661876319216784</v>
      </c>
      <c r="V248" s="43">
        <f t="shared" si="64"/>
        <v>18.317176603429804</v>
      </c>
      <c r="X248" s="31">
        <f t="shared" si="65"/>
        <v>99.999999999999986</v>
      </c>
      <c r="Y248" s="31">
        <f t="shared" si="66"/>
        <v>18.317176603429804</v>
      </c>
    </row>
    <row r="249" spans="1:25" ht="15" x14ac:dyDescent="0.25">
      <c r="A249" s="18" t="s">
        <v>547</v>
      </c>
      <c r="B249" s="18" t="s">
        <v>548</v>
      </c>
      <c r="C249" s="18" t="s">
        <v>29</v>
      </c>
      <c r="D249" s="47">
        <v>56.109499999999997</v>
      </c>
      <c r="E249" s="47">
        <v>3.8583646097000002</v>
      </c>
      <c r="F249" s="47">
        <v>3.4758226668000001</v>
      </c>
      <c r="G249" s="47">
        <v>10.072995112999999</v>
      </c>
      <c r="H249" s="40">
        <f t="shared" si="67"/>
        <v>38.702317610500003</v>
      </c>
      <c r="I249" s="43">
        <f t="shared" si="56"/>
        <v>6.8764908076172482</v>
      </c>
      <c r="J249" s="43">
        <f t="shared" si="57"/>
        <v>6.1947133137882178</v>
      </c>
      <c r="K249" s="43">
        <f t="shared" si="58"/>
        <v>17.95238794321817</v>
      </c>
      <c r="L249" s="43">
        <f t="shared" si="59"/>
        <v>68.976407935376372</v>
      </c>
      <c r="M249" s="47">
        <v>1.63052</v>
      </c>
      <c r="N249" s="47">
        <v>1.37487</v>
      </c>
      <c r="O249" s="40">
        <f t="shared" si="68"/>
        <v>3.0053900000000002</v>
      </c>
      <c r="P249" s="47">
        <v>5.0755299999999997</v>
      </c>
      <c r="Q249" s="40">
        <f t="shared" si="69"/>
        <v>8.080919999999999</v>
      </c>
      <c r="R249" s="43">
        <f t="shared" si="60"/>
        <v>2.9059606661973465</v>
      </c>
      <c r="S249" s="43">
        <f t="shared" si="61"/>
        <v>2.4503337224534172</v>
      </c>
      <c r="T249" s="43">
        <f t="shared" si="62"/>
        <v>5.3562943886507641</v>
      </c>
      <c r="U249" s="43">
        <f t="shared" si="63"/>
        <v>9.0457587396073755</v>
      </c>
      <c r="V249" s="43">
        <f t="shared" si="64"/>
        <v>14.402053128258139</v>
      </c>
      <c r="X249" s="31">
        <f t="shared" si="65"/>
        <v>100</v>
      </c>
      <c r="Y249" s="31">
        <f t="shared" si="66"/>
        <v>14.402053128258139</v>
      </c>
    </row>
    <row r="250" spans="1:25" ht="15" x14ac:dyDescent="0.25">
      <c r="A250" s="18" t="s">
        <v>549</v>
      </c>
      <c r="B250" s="18" t="s">
        <v>550</v>
      </c>
      <c r="C250" s="18" t="s">
        <v>29</v>
      </c>
      <c r="D250" s="47">
        <v>12.124700000000001</v>
      </c>
      <c r="E250" s="47">
        <v>0.168423439334</v>
      </c>
      <c r="F250" s="47">
        <v>1.13675073921</v>
      </c>
      <c r="G250" s="47">
        <v>7.5969444388799996</v>
      </c>
      <c r="H250" s="40">
        <f t="shared" si="67"/>
        <v>3.222581382576001</v>
      </c>
      <c r="I250" s="43">
        <f t="shared" si="56"/>
        <v>1.389093662804028</v>
      </c>
      <c r="J250" s="43">
        <f t="shared" si="57"/>
        <v>9.3754957995661741</v>
      </c>
      <c r="K250" s="43">
        <f t="shared" si="58"/>
        <v>62.656762137454933</v>
      </c>
      <c r="L250" s="43">
        <f t="shared" si="59"/>
        <v>26.57864840017486</v>
      </c>
      <c r="M250" s="47">
        <v>3.18465</v>
      </c>
      <c r="N250" s="47">
        <v>0.95395300000000005</v>
      </c>
      <c r="O250" s="40">
        <f t="shared" si="68"/>
        <v>4.1386029999999998</v>
      </c>
      <c r="P250" s="47">
        <v>2.4344199999999998</v>
      </c>
      <c r="Q250" s="40">
        <f t="shared" si="69"/>
        <v>6.5730229999999992</v>
      </c>
      <c r="R250" s="43">
        <f t="shared" si="60"/>
        <v>26.265804514750879</v>
      </c>
      <c r="S250" s="43">
        <f t="shared" si="61"/>
        <v>7.8678482766583917</v>
      </c>
      <c r="T250" s="43">
        <f t="shared" si="62"/>
        <v>34.133652791409268</v>
      </c>
      <c r="U250" s="43">
        <f t="shared" si="63"/>
        <v>20.078187501546427</v>
      </c>
      <c r="V250" s="43">
        <f t="shared" si="64"/>
        <v>54.211840292955692</v>
      </c>
      <c r="X250" s="31">
        <f t="shared" si="65"/>
        <v>99.999999999999986</v>
      </c>
      <c r="Y250" s="31">
        <f t="shared" si="66"/>
        <v>54.211840292955699</v>
      </c>
    </row>
    <row r="251" spans="1:25" ht="15" x14ac:dyDescent="0.25">
      <c r="A251" s="18" t="s">
        <v>551</v>
      </c>
      <c r="B251" s="18" t="s">
        <v>552</v>
      </c>
      <c r="C251" s="18" t="s">
        <v>29</v>
      </c>
      <c r="D251" s="47">
        <v>13.122299999999999</v>
      </c>
      <c r="E251" s="47">
        <v>0.60413648462400005</v>
      </c>
      <c r="F251" s="47">
        <v>1.04487578061</v>
      </c>
      <c r="G251" s="47">
        <v>0.14618898737300001</v>
      </c>
      <c r="H251" s="40">
        <f t="shared" si="67"/>
        <v>11.327098747393</v>
      </c>
      <c r="I251" s="43">
        <f t="shared" si="56"/>
        <v>4.6038917310532463</v>
      </c>
      <c r="J251" s="43">
        <f t="shared" si="57"/>
        <v>7.9625963482773603</v>
      </c>
      <c r="K251" s="43">
        <f t="shared" si="58"/>
        <v>1.1140500321818585</v>
      </c>
      <c r="L251" s="43">
        <f t="shared" si="59"/>
        <v>86.319461888487552</v>
      </c>
      <c r="M251" s="47">
        <v>1.01187</v>
      </c>
      <c r="N251" s="47">
        <v>0.27379199999999998</v>
      </c>
      <c r="O251" s="40">
        <f t="shared" si="68"/>
        <v>1.2856620000000001</v>
      </c>
      <c r="P251" s="47">
        <v>1.85972</v>
      </c>
      <c r="Q251" s="40">
        <f t="shared" si="69"/>
        <v>3.1453820000000001</v>
      </c>
      <c r="R251" s="43">
        <f t="shared" si="60"/>
        <v>7.7110719919526307</v>
      </c>
      <c r="S251" s="43">
        <f t="shared" si="61"/>
        <v>2.0864635010630761</v>
      </c>
      <c r="T251" s="43">
        <f t="shared" si="62"/>
        <v>9.7975354930157081</v>
      </c>
      <c r="U251" s="43">
        <f t="shared" si="63"/>
        <v>14.172210664289036</v>
      </c>
      <c r="V251" s="43">
        <f t="shared" si="64"/>
        <v>23.969746157304744</v>
      </c>
      <c r="X251" s="31">
        <f t="shared" si="65"/>
        <v>100.00000000000001</v>
      </c>
      <c r="Y251" s="31">
        <f t="shared" si="66"/>
        <v>23.969746157304741</v>
      </c>
    </row>
    <row r="252" spans="1:25" ht="15" x14ac:dyDescent="0.25">
      <c r="A252" s="18" t="s">
        <v>553</v>
      </c>
      <c r="B252" s="18" t="s">
        <v>554</v>
      </c>
      <c r="C252" s="18" t="s">
        <v>29</v>
      </c>
      <c r="D252" s="47">
        <v>27.426600000000001</v>
      </c>
      <c r="E252" s="47">
        <v>0.634471054634</v>
      </c>
      <c r="F252" s="47">
        <v>0.39535372235299998</v>
      </c>
      <c r="G252" s="47">
        <v>4.6121180914300002</v>
      </c>
      <c r="H252" s="40">
        <f t="shared" si="67"/>
        <v>21.784657131583003</v>
      </c>
      <c r="I252" s="43">
        <f t="shared" si="56"/>
        <v>2.3133419914754287</v>
      </c>
      <c r="J252" s="43">
        <f t="shared" si="57"/>
        <v>1.4414973870366723</v>
      </c>
      <c r="K252" s="43">
        <f t="shared" si="58"/>
        <v>16.816222541000343</v>
      </c>
      <c r="L252" s="43">
        <f t="shared" si="59"/>
        <v>79.428938080487569</v>
      </c>
      <c r="M252" s="47">
        <v>1.4235599999999999</v>
      </c>
      <c r="N252" s="47">
        <v>1.3967000000000001</v>
      </c>
      <c r="O252" s="40">
        <f t="shared" si="68"/>
        <v>2.8202600000000002</v>
      </c>
      <c r="P252" s="47">
        <v>3.9085399999999999</v>
      </c>
      <c r="Q252" s="40">
        <f t="shared" si="69"/>
        <v>6.7287999999999997</v>
      </c>
      <c r="R252" s="43">
        <f t="shared" si="60"/>
        <v>5.1904355625560585</v>
      </c>
      <c r="S252" s="43">
        <f t="shared" si="61"/>
        <v>5.0925014402076814</v>
      </c>
      <c r="T252" s="43">
        <f t="shared" si="62"/>
        <v>10.282937002763742</v>
      </c>
      <c r="U252" s="43">
        <f t="shared" si="63"/>
        <v>14.250909700801412</v>
      </c>
      <c r="V252" s="43">
        <f t="shared" si="64"/>
        <v>24.53384670356515</v>
      </c>
      <c r="X252" s="31">
        <f t="shared" si="65"/>
        <v>100.00000000000001</v>
      </c>
      <c r="Y252" s="31">
        <f t="shared" si="66"/>
        <v>24.533846703565153</v>
      </c>
    </row>
    <row r="253" spans="1:25" ht="15" x14ac:dyDescent="0.25">
      <c r="A253" s="18" t="s">
        <v>555</v>
      </c>
      <c r="B253" s="18" t="s">
        <v>556</v>
      </c>
      <c r="C253" s="18" t="s">
        <v>36</v>
      </c>
      <c r="D253" s="47">
        <v>9.1930100000000001E-2</v>
      </c>
      <c r="E253" s="47">
        <v>0</v>
      </c>
      <c r="F253" s="47">
        <v>0</v>
      </c>
      <c r="G253" s="47">
        <v>0</v>
      </c>
      <c r="H253" s="40">
        <f t="shared" si="67"/>
        <v>9.1930100000000001E-2</v>
      </c>
      <c r="I253" s="43">
        <f t="shared" si="56"/>
        <v>0</v>
      </c>
      <c r="J253" s="43">
        <f t="shared" si="57"/>
        <v>0</v>
      </c>
      <c r="K253" s="43">
        <f t="shared" si="58"/>
        <v>0</v>
      </c>
      <c r="L253" s="43">
        <f t="shared" si="59"/>
        <v>100</v>
      </c>
      <c r="M253" s="47">
        <v>0</v>
      </c>
      <c r="N253" s="47">
        <v>0</v>
      </c>
      <c r="O253" s="40">
        <f t="shared" si="68"/>
        <v>0</v>
      </c>
      <c r="P253" s="47">
        <v>0</v>
      </c>
      <c r="Q253" s="40">
        <f t="shared" si="69"/>
        <v>0</v>
      </c>
      <c r="R253" s="43">
        <f t="shared" si="60"/>
        <v>0</v>
      </c>
      <c r="S253" s="43">
        <f t="shared" si="61"/>
        <v>0</v>
      </c>
      <c r="T253" s="43">
        <f t="shared" si="62"/>
        <v>0</v>
      </c>
      <c r="U253" s="43">
        <f t="shared" si="63"/>
        <v>0</v>
      </c>
      <c r="V253" s="43">
        <f t="shared" si="64"/>
        <v>0</v>
      </c>
      <c r="X253" s="31">
        <f t="shared" si="65"/>
        <v>100</v>
      </c>
      <c r="Y253" s="31">
        <f t="shared" si="66"/>
        <v>0</v>
      </c>
    </row>
    <row r="254" spans="1:25" ht="15" x14ac:dyDescent="0.25">
      <c r="A254" s="18" t="s">
        <v>557</v>
      </c>
      <c r="B254" s="18" t="s">
        <v>558</v>
      </c>
      <c r="C254" s="18" t="s">
        <v>36</v>
      </c>
      <c r="D254" s="47">
        <v>0.83337700000000003</v>
      </c>
      <c r="E254" s="47">
        <v>0</v>
      </c>
      <c r="F254" s="47">
        <v>0.25105420058700001</v>
      </c>
      <c r="G254" s="47">
        <v>5.2935936966500001E-2</v>
      </c>
      <c r="H254" s="40">
        <f t="shared" si="67"/>
        <v>0.52938686244650002</v>
      </c>
      <c r="I254" s="43">
        <f t="shared" si="56"/>
        <v>0</v>
      </c>
      <c r="J254" s="43">
        <f t="shared" si="57"/>
        <v>30.124925524342522</v>
      </c>
      <c r="K254" s="43">
        <f t="shared" si="58"/>
        <v>6.3519795922493651</v>
      </c>
      <c r="L254" s="43">
        <f t="shared" si="59"/>
        <v>63.523094883408106</v>
      </c>
      <c r="M254" s="47">
        <v>2.8383800000000001E-2</v>
      </c>
      <c r="N254" s="47">
        <v>0.118343</v>
      </c>
      <c r="O254" s="40">
        <f t="shared" si="68"/>
        <v>0.14672679999999999</v>
      </c>
      <c r="P254" s="47">
        <v>0.161137</v>
      </c>
      <c r="Q254" s="40">
        <f t="shared" si="69"/>
        <v>0.30786380000000002</v>
      </c>
      <c r="R254" s="43">
        <f t="shared" si="60"/>
        <v>3.405877532017322</v>
      </c>
      <c r="S254" s="43">
        <f t="shared" si="61"/>
        <v>14.200415898206934</v>
      </c>
      <c r="T254" s="43">
        <f t="shared" si="62"/>
        <v>17.606293430224255</v>
      </c>
      <c r="U254" s="43">
        <f t="shared" si="63"/>
        <v>19.335426823634442</v>
      </c>
      <c r="V254" s="43">
        <f t="shared" si="64"/>
        <v>36.941720253858698</v>
      </c>
      <c r="X254" s="31">
        <f t="shared" si="65"/>
        <v>100</v>
      </c>
      <c r="Y254" s="31">
        <f t="shared" si="66"/>
        <v>36.941720253858698</v>
      </c>
    </row>
    <row r="255" spans="1:25" ht="15" x14ac:dyDescent="0.25">
      <c r="A255" s="18" t="s">
        <v>559</v>
      </c>
      <c r="B255" s="18" t="s">
        <v>560</v>
      </c>
      <c r="C255" s="18" t="s">
        <v>663</v>
      </c>
      <c r="D255" s="47">
        <v>1.09243</v>
      </c>
      <c r="E255" s="47">
        <v>4.2771150042899997E-2</v>
      </c>
      <c r="F255" s="47">
        <v>0.33766147542699998</v>
      </c>
      <c r="G255" s="47">
        <v>0.13296144512800001</v>
      </c>
      <c r="H255" s="40">
        <f t="shared" si="67"/>
        <v>0.57903592940210002</v>
      </c>
      <c r="I255" s="43">
        <f t="shared" si="56"/>
        <v>3.9152302703971875</v>
      </c>
      <c r="J255" s="43">
        <f t="shared" si="57"/>
        <v>30.909209324807996</v>
      </c>
      <c r="K255" s="43">
        <f t="shared" si="58"/>
        <v>12.171163839147589</v>
      </c>
      <c r="L255" s="43">
        <f t="shared" si="59"/>
        <v>53.004396565647227</v>
      </c>
      <c r="M255" s="47">
        <v>5.4467099999999997E-2</v>
      </c>
      <c r="N255" s="47">
        <v>9.6512299999999995E-2</v>
      </c>
      <c r="O255" s="40">
        <f t="shared" si="68"/>
        <v>0.15097939999999999</v>
      </c>
      <c r="P255" s="47">
        <v>0.155227</v>
      </c>
      <c r="Q255" s="40">
        <f t="shared" si="69"/>
        <v>0.30620639999999999</v>
      </c>
      <c r="R255" s="43">
        <f t="shared" si="60"/>
        <v>4.9858663713006779</v>
      </c>
      <c r="S255" s="43">
        <f t="shared" si="61"/>
        <v>8.8346438673416134</v>
      </c>
      <c r="T255" s="43">
        <f t="shared" si="62"/>
        <v>13.820510238642292</v>
      </c>
      <c r="U255" s="43">
        <f t="shared" si="63"/>
        <v>14.209331490347207</v>
      </c>
      <c r="V255" s="43">
        <f t="shared" si="64"/>
        <v>28.029841728989503</v>
      </c>
      <c r="X255" s="31">
        <f t="shared" si="65"/>
        <v>100</v>
      </c>
      <c r="Y255" s="31">
        <f t="shared" si="66"/>
        <v>28.029841728989499</v>
      </c>
    </row>
    <row r="256" spans="1:25" ht="15" x14ac:dyDescent="0.25">
      <c r="A256" s="18" t="s">
        <v>561</v>
      </c>
      <c r="B256" s="18" t="s">
        <v>562</v>
      </c>
      <c r="C256" s="18" t="s">
        <v>36</v>
      </c>
      <c r="D256" s="47">
        <v>1.76031</v>
      </c>
      <c r="E256" s="47">
        <v>0</v>
      </c>
      <c r="F256" s="47">
        <v>0</v>
      </c>
      <c r="G256" s="47">
        <v>0</v>
      </c>
      <c r="H256" s="40">
        <f t="shared" si="67"/>
        <v>1.76031</v>
      </c>
      <c r="I256" s="43">
        <f t="shared" si="56"/>
        <v>0</v>
      </c>
      <c r="J256" s="43">
        <f t="shared" si="57"/>
        <v>0</v>
      </c>
      <c r="K256" s="43">
        <f t="shared" si="58"/>
        <v>0</v>
      </c>
      <c r="L256" s="43">
        <f t="shared" si="59"/>
        <v>100</v>
      </c>
      <c r="M256" s="47">
        <v>0</v>
      </c>
      <c r="N256" s="47">
        <v>0</v>
      </c>
      <c r="O256" s="40">
        <f t="shared" si="68"/>
        <v>0</v>
      </c>
      <c r="P256" s="47">
        <v>1.1478700000000001E-3</v>
      </c>
      <c r="Q256" s="40">
        <f t="shared" si="69"/>
        <v>1.1478700000000001E-3</v>
      </c>
      <c r="R256" s="43">
        <f t="shared" si="60"/>
        <v>0</v>
      </c>
      <c r="S256" s="43">
        <f t="shared" si="61"/>
        <v>0</v>
      </c>
      <c r="T256" s="43">
        <f t="shared" si="62"/>
        <v>0</v>
      </c>
      <c r="U256" s="43">
        <f t="shared" si="63"/>
        <v>6.5208400793042132E-2</v>
      </c>
      <c r="V256" s="43">
        <f t="shared" si="64"/>
        <v>6.5208400793042132E-2</v>
      </c>
      <c r="X256" s="31">
        <f t="shared" si="65"/>
        <v>100</v>
      </c>
      <c r="Y256" s="31">
        <f t="shared" si="66"/>
        <v>6.5208400793042132E-2</v>
      </c>
    </row>
    <row r="257" spans="1:25" ht="15" x14ac:dyDescent="0.25">
      <c r="A257" s="18" t="s">
        <v>563</v>
      </c>
      <c r="B257" s="18" t="s">
        <v>564</v>
      </c>
      <c r="C257" s="18" t="s">
        <v>36</v>
      </c>
      <c r="D257" s="47">
        <v>1.1978899999999999</v>
      </c>
      <c r="E257" s="47">
        <v>2.4621878438599999E-3</v>
      </c>
      <c r="F257" s="47">
        <v>0</v>
      </c>
      <c r="G257" s="47">
        <v>0</v>
      </c>
      <c r="H257" s="40">
        <f t="shared" si="67"/>
        <v>1.1954278121561399</v>
      </c>
      <c r="I257" s="43">
        <f t="shared" si="56"/>
        <v>0.20554373472188597</v>
      </c>
      <c r="J257" s="43">
        <f t="shared" si="57"/>
        <v>0</v>
      </c>
      <c r="K257" s="43">
        <f t="shared" si="58"/>
        <v>0</v>
      </c>
      <c r="L257" s="43">
        <f t="shared" si="59"/>
        <v>99.794456265278114</v>
      </c>
      <c r="M257" s="47">
        <v>1.98628E-3</v>
      </c>
      <c r="N257" s="47">
        <v>1.9924500000000001E-2</v>
      </c>
      <c r="O257" s="40">
        <f t="shared" si="68"/>
        <v>2.1910780000000001E-2</v>
      </c>
      <c r="P257" s="47">
        <v>2.78319E-2</v>
      </c>
      <c r="Q257" s="40">
        <f t="shared" si="69"/>
        <v>4.9742679999999997E-2</v>
      </c>
      <c r="R257" s="43">
        <f t="shared" si="60"/>
        <v>0.16581489118366463</v>
      </c>
      <c r="S257" s="43">
        <f t="shared" si="61"/>
        <v>1.6632996351918794</v>
      </c>
      <c r="T257" s="43">
        <f t="shared" si="62"/>
        <v>1.8291145263755439</v>
      </c>
      <c r="U257" s="43">
        <f t="shared" si="63"/>
        <v>2.3234103298299513</v>
      </c>
      <c r="V257" s="43">
        <f t="shared" si="64"/>
        <v>4.1525248562054946</v>
      </c>
      <c r="X257" s="31">
        <f t="shared" si="65"/>
        <v>100</v>
      </c>
      <c r="Y257" s="31">
        <f t="shared" si="66"/>
        <v>4.1525248562054955</v>
      </c>
    </row>
    <row r="258" spans="1:25" ht="15" x14ac:dyDescent="0.25">
      <c r="A258" s="18" t="s">
        <v>565</v>
      </c>
      <c r="B258" s="18" t="s">
        <v>566</v>
      </c>
      <c r="C258" s="18" t="s">
        <v>664</v>
      </c>
      <c r="D258" s="47">
        <v>0.90689299999999995</v>
      </c>
      <c r="E258" s="47">
        <v>6.3343068550700002E-2</v>
      </c>
      <c r="F258" s="47">
        <v>1.8702226999699999E-2</v>
      </c>
      <c r="G258" s="47">
        <v>6.5998909969300001E-3</v>
      </c>
      <c r="H258" s="40">
        <f t="shared" si="67"/>
        <v>0.81824781345266984</v>
      </c>
      <c r="I258" s="43">
        <f t="shared" si="56"/>
        <v>6.9846242666665201</v>
      </c>
      <c r="J258" s="43">
        <f t="shared" si="57"/>
        <v>2.0622308254336508</v>
      </c>
      <c r="K258" s="43">
        <f t="shared" si="58"/>
        <v>0.72774748475619511</v>
      </c>
      <c r="L258" s="43">
        <f t="shared" si="59"/>
        <v>90.225397423143619</v>
      </c>
      <c r="M258" s="47">
        <v>2.8872700000000001E-2</v>
      </c>
      <c r="N258" s="47">
        <v>1.6645699999999999E-2</v>
      </c>
      <c r="O258" s="40">
        <f t="shared" si="68"/>
        <v>4.5518400000000001E-2</v>
      </c>
      <c r="P258" s="47">
        <v>6.5495700000000004E-2</v>
      </c>
      <c r="Q258" s="40">
        <f t="shared" si="69"/>
        <v>0.1110141</v>
      </c>
      <c r="R258" s="43">
        <f t="shared" si="60"/>
        <v>3.1836942175096734</v>
      </c>
      <c r="S258" s="43">
        <f t="shared" si="61"/>
        <v>1.8354646027701174</v>
      </c>
      <c r="T258" s="43">
        <f t="shared" si="62"/>
        <v>5.0191588202797908</v>
      </c>
      <c r="U258" s="43">
        <f t="shared" si="63"/>
        <v>7.2219875994191165</v>
      </c>
      <c r="V258" s="43">
        <f t="shared" si="64"/>
        <v>12.241146419698907</v>
      </c>
      <c r="X258" s="31">
        <f t="shared" si="65"/>
        <v>99.999999999999986</v>
      </c>
      <c r="Y258" s="31">
        <f t="shared" si="66"/>
        <v>12.241146419698907</v>
      </c>
    </row>
    <row r="259" spans="1:25" ht="15" x14ac:dyDescent="0.25">
      <c r="A259" s="18" t="s">
        <v>567</v>
      </c>
      <c r="B259" s="18" t="s">
        <v>568</v>
      </c>
      <c r="C259" s="18" t="s">
        <v>36</v>
      </c>
      <c r="D259" s="47">
        <v>0.53119499999999997</v>
      </c>
      <c r="E259" s="47">
        <v>0</v>
      </c>
      <c r="F259" s="47">
        <v>0</v>
      </c>
      <c r="G259" s="47">
        <v>0</v>
      </c>
      <c r="H259" s="40">
        <f t="shared" si="67"/>
        <v>0.53119499999999997</v>
      </c>
      <c r="I259" s="43">
        <f t="shared" si="56"/>
        <v>0</v>
      </c>
      <c r="J259" s="43">
        <f t="shared" si="57"/>
        <v>0</v>
      </c>
      <c r="K259" s="43">
        <f t="shared" si="58"/>
        <v>0</v>
      </c>
      <c r="L259" s="43">
        <f t="shared" si="59"/>
        <v>100</v>
      </c>
      <c r="M259" s="47">
        <v>0</v>
      </c>
      <c r="N259" s="47">
        <v>0</v>
      </c>
      <c r="O259" s="40">
        <f t="shared" si="68"/>
        <v>0</v>
      </c>
      <c r="P259" s="47">
        <v>2.1408700000000001E-5</v>
      </c>
      <c r="Q259" s="40">
        <f t="shared" si="69"/>
        <v>2.1408700000000001E-5</v>
      </c>
      <c r="R259" s="43">
        <f t="shared" si="60"/>
        <v>0</v>
      </c>
      <c r="S259" s="43">
        <f t="shared" si="61"/>
        <v>0</v>
      </c>
      <c r="T259" s="43">
        <f t="shared" si="62"/>
        <v>0</v>
      </c>
      <c r="U259" s="43">
        <f t="shared" si="63"/>
        <v>4.0302901947495747E-3</v>
      </c>
      <c r="V259" s="43">
        <f t="shared" si="64"/>
        <v>4.0302901947495747E-3</v>
      </c>
      <c r="X259" s="31">
        <f t="shared" si="65"/>
        <v>100</v>
      </c>
      <c r="Y259" s="31">
        <f t="shared" si="66"/>
        <v>4.0302901947495747E-3</v>
      </c>
    </row>
    <row r="260" spans="1:25" ht="15" x14ac:dyDescent="0.25">
      <c r="A260" s="18" t="s">
        <v>569</v>
      </c>
      <c r="B260" s="18" t="s">
        <v>570</v>
      </c>
      <c r="C260" s="18" t="s">
        <v>36</v>
      </c>
      <c r="D260" s="47">
        <v>5.3147900000000003</v>
      </c>
      <c r="E260" s="47">
        <v>0</v>
      </c>
      <c r="F260" s="47">
        <v>0</v>
      </c>
      <c r="G260" s="47">
        <v>0</v>
      </c>
      <c r="H260" s="40">
        <f t="shared" si="67"/>
        <v>5.3147900000000003</v>
      </c>
      <c r="I260" s="43">
        <f t="shared" si="56"/>
        <v>0</v>
      </c>
      <c r="J260" s="43">
        <f t="shared" si="57"/>
        <v>0</v>
      </c>
      <c r="K260" s="43">
        <f t="shared" si="58"/>
        <v>0</v>
      </c>
      <c r="L260" s="43">
        <f t="shared" si="59"/>
        <v>100</v>
      </c>
      <c r="M260" s="47">
        <v>0</v>
      </c>
      <c r="N260" s="47">
        <v>1.42606E-5</v>
      </c>
      <c r="O260" s="40">
        <f t="shared" si="68"/>
        <v>1.42606E-5</v>
      </c>
      <c r="P260" s="47">
        <v>1.66982E-2</v>
      </c>
      <c r="Q260" s="40">
        <f t="shared" si="69"/>
        <v>1.6712460599999999E-2</v>
      </c>
      <c r="R260" s="43">
        <f t="shared" si="60"/>
        <v>0</v>
      </c>
      <c r="S260" s="43">
        <f t="shared" si="61"/>
        <v>2.6831916218702904E-4</v>
      </c>
      <c r="T260" s="43">
        <f t="shared" si="62"/>
        <v>2.6831916218702904E-4</v>
      </c>
      <c r="U260" s="43">
        <f t="shared" si="63"/>
        <v>0.31418362719881687</v>
      </c>
      <c r="V260" s="43">
        <f t="shared" si="64"/>
        <v>0.31445194636100388</v>
      </c>
      <c r="X260" s="31">
        <f t="shared" si="65"/>
        <v>100</v>
      </c>
      <c r="Y260" s="31">
        <f t="shared" si="66"/>
        <v>0.31445194636100388</v>
      </c>
    </row>
    <row r="261" spans="1:25" ht="15" x14ac:dyDescent="0.25">
      <c r="A261" s="18" t="s">
        <v>571</v>
      </c>
      <c r="B261" s="18" t="s">
        <v>572</v>
      </c>
      <c r="C261" s="18" t="s">
        <v>36</v>
      </c>
      <c r="D261" s="47">
        <v>1.6299600000000001</v>
      </c>
      <c r="E261" s="47">
        <v>7.3173735477199998E-3</v>
      </c>
      <c r="F261" s="47">
        <v>0</v>
      </c>
      <c r="G261" s="47">
        <v>5.0000000000000001E-4</v>
      </c>
      <c r="H261" s="40">
        <f t="shared" si="67"/>
        <v>1.62214262645228</v>
      </c>
      <c r="I261" s="43">
        <f t="shared" si="56"/>
        <v>0.44892963923777268</v>
      </c>
      <c r="J261" s="43">
        <f t="shared" si="57"/>
        <v>0</v>
      </c>
      <c r="K261" s="43">
        <f t="shared" si="58"/>
        <v>3.0675599401212297E-2</v>
      </c>
      <c r="L261" s="43">
        <f t="shared" si="59"/>
        <v>99.520394761361004</v>
      </c>
      <c r="M261" s="47">
        <v>1.5117E-2</v>
      </c>
      <c r="N261" s="47">
        <v>1.7547500000000001E-2</v>
      </c>
      <c r="O261" s="40">
        <f t="shared" si="68"/>
        <v>3.2664499999999999E-2</v>
      </c>
      <c r="P261" s="47">
        <v>2.2910699999999999E-2</v>
      </c>
      <c r="Q261" s="40">
        <f t="shared" si="69"/>
        <v>5.5575199999999998E-2</v>
      </c>
      <c r="R261" s="43">
        <f t="shared" si="60"/>
        <v>0.92744607229625264</v>
      </c>
      <c r="S261" s="43">
        <f t="shared" si="61"/>
        <v>1.0765601609855455</v>
      </c>
      <c r="T261" s="43">
        <f t="shared" si="62"/>
        <v>2.0040062332817983</v>
      </c>
      <c r="U261" s="43">
        <f t="shared" si="63"/>
        <v>1.4055989104027091</v>
      </c>
      <c r="V261" s="43">
        <f t="shared" si="64"/>
        <v>3.4096051436845078</v>
      </c>
      <c r="X261" s="31">
        <f t="shared" si="65"/>
        <v>99.999999999999986</v>
      </c>
      <c r="Y261" s="31">
        <f t="shared" si="66"/>
        <v>3.4096051436845074</v>
      </c>
    </row>
    <row r="262" spans="1:25" ht="15" x14ac:dyDescent="0.25">
      <c r="A262" s="18" t="s">
        <v>573</v>
      </c>
      <c r="B262" s="18" t="s">
        <v>574</v>
      </c>
      <c r="C262" s="18" t="s">
        <v>36</v>
      </c>
      <c r="D262" s="47">
        <v>1.5332300000000001</v>
      </c>
      <c r="E262" s="47">
        <v>5.5293253930200001E-3</v>
      </c>
      <c r="F262" s="47">
        <v>1.28615361654E-3</v>
      </c>
      <c r="G262" s="47">
        <v>6.2474903149200005E-4</v>
      </c>
      <c r="H262" s="40">
        <f t="shared" si="67"/>
        <v>1.5257897719589482</v>
      </c>
      <c r="I262" s="43">
        <f t="shared" si="56"/>
        <v>0.36063248129895709</v>
      </c>
      <c r="J262" s="43">
        <f t="shared" si="57"/>
        <v>8.388523682291632E-2</v>
      </c>
      <c r="K262" s="43">
        <f t="shared" si="58"/>
        <v>4.0747248064021704E-2</v>
      </c>
      <c r="L262" s="43">
        <f t="shared" si="59"/>
        <v>99.514735033814105</v>
      </c>
      <c r="M262" s="47">
        <v>2.3845099999999998E-3</v>
      </c>
      <c r="N262" s="47">
        <v>3.89515E-3</v>
      </c>
      <c r="O262" s="40">
        <f t="shared" si="68"/>
        <v>6.2796599999999994E-3</v>
      </c>
      <c r="P262" s="47">
        <v>1.7508699999999999E-2</v>
      </c>
      <c r="Q262" s="40">
        <f t="shared" si="69"/>
        <v>2.3788359999999998E-2</v>
      </c>
      <c r="R262" s="43">
        <f t="shared" si="60"/>
        <v>0.15552200256973839</v>
      </c>
      <c r="S262" s="43">
        <f t="shared" si="61"/>
        <v>0.25404864240851011</v>
      </c>
      <c r="T262" s="43">
        <f t="shared" si="62"/>
        <v>0.40957064497824847</v>
      </c>
      <c r="U262" s="43">
        <f t="shared" si="63"/>
        <v>1.1419486965425929</v>
      </c>
      <c r="V262" s="43">
        <f t="shared" si="64"/>
        <v>1.5515193415208415</v>
      </c>
      <c r="X262" s="31">
        <f t="shared" si="65"/>
        <v>100</v>
      </c>
      <c r="Y262" s="31">
        <f t="shared" si="66"/>
        <v>1.5515193415208413</v>
      </c>
    </row>
    <row r="263" spans="1:25" ht="15" x14ac:dyDescent="0.25">
      <c r="A263" s="18" t="s">
        <v>575</v>
      </c>
      <c r="B263" s="18" t="s">
        <v>576</v>
      </c>
      <c r="C263" s="18" t="s">
        <v>47</v>
      </c>
      <c r="D263" s="47">
        <v>4.71793</v>
      </c>
      <c r="E263" s="47">
        <v>0</v>
      </c>
      <c r="F263" s="47">
        <v>0</v>
      </c>
      <c r="G263" s="47">
        <v>0</v>
      </c>
      <c r="H263" s="40">
        <f t="shared" si="67"/>
        <v>4.71793</v>
      </c>
      <c r="I263" s="43">
        <f t="shared" si="56"/>
        <v>0</v>
      </c>
      <c r="J263" s="43">
        <f t="shared" si="57"/>
        <v>0</v>
      </c>
      <c r="K263" s="43">
        <f t="shared" si="58"/>
        <v>0</v>
      </c>
      <c r="L263" s="43">
        <f t="shared" si="59"/>
        <v>100</v>
      </c>
      <c r="M263" s="47">
        <v>0</v>
      </c>
      <c r="N263" s="47">
        <v>0</v>
      </c>
      <c r="O263" s="40">
        <f t="shared" si="68"/>
        <v>0</v>
      </c>
      <c r="P263" s="47">
        <v>0.13545199999999999</v>
      </c>
      <c r="Q263" s="40">
        <f t="shared" si="69"/>
        <v>0.13545199999999999</v>
      </c>
      <c r="R263" s="43">
        <f t="shared" si="60"/>
        <v>0</v>
      </c>
      <c r="S263" s="43">
        <f t="shared" si="61"/>
        <v>0</v>
      </c>
      <c r="T263" s="43">
        <f t="shared" si="62"/>
        <v>0</v>
      </c>
      <c r="U263" s="43">
        <f t="shared" si="63"/>
        <v>2.87100486866062</v>
      </c>
      <c r="V263" s="43">
        <f t="shared" si="64"/>
        <v>2.87100486866062</v>
      </c>
      <c r="X263" s="31">
        <f t="shared" si="65"/>
        <v>100</v>
      </c>
      <c r="Y263" s="31">
        <f t="shared" si="66"/>
        <v>2.87100486866062</v>
      </c>
    </row>
    <row r="264" spans="1:25" ht="15" x14ac:dyDescent="0.25">
      <c r="A264" s="18" t="s">
        <v>577</v>
      </c>
      <c r="B264" s="18" t="s">
        <v>578</v>
      </c>
      <c r="C264" s="18" t="s">
        <v>36</v>
      </c>
      <c r="D264" s="47">
        <v>0.24993799999999999</v>
      </c>
      <c r="E264" s="47">
        <v>0</v>
      </c>
      <c r="F264" s="47">
        <v>0</v>
      </c>
      <c r="G264" s="47">
        <v>0</v>
      </c>
      <c r="H264" s="40">
        <f t="shared" si="67"/>
        <v>0.24993799999999999</v>
      </c>
      <c r="I264" s="43">
        <f t="shared" si="56"/>
        <v>0</v>
      </c>
      <c r="J264" s="43">
        <f t="shared" si="57"/>
        <v>0</v>
      </c>
      <c r="K264" s="43">
        <f t="shared" si="58"/>
        <v>0</v>
      </c>
      <c r="L264" s="43">
        <f t="shared" si="59"/>
        <v>100</v>
      </c>
      <c r="M264" s="47">
        <v>6.2425000000000002E-4</v>
      </c>
      <c r="N264" s="47">
        <v>7.4070199999999998E-4</v>
      </c>
      <c r="O264" s="40">
        <f t="shared" si="68"/>
        <v>1.364952E-3</v>
      </c>
      <c r="P264" s="47">
        <v>7.0684299999999997E-3</v>
      </c>
      <c r="Q264" s="40">
        <f t="shared" si="69"/>
        <v>8.4333819999999997E-3</v>
      </c>
      <c r="R264" s="43">
        <f t="shared" si="60"/>
        <v>0.24976194096135843</v>
      </c>
      <c r="S264" s="43">
        <f t="shared" si="61"/>
        <v>0.29635429586537465</v>
      </c>
      <c r="T264" s="43">
        <f t="shared" si="62"/>
        <v>0.54611623682673305</v>
      </c>
      <c r="U264" s="43">
        <f t="shared" si="63"/>
        <v>2.8280733621938241</v>
      </c>
      <c r="V264" s="43">
        <f t="shared" si="64"/>
        <v>3.374189599020557</v>
      </c>
      <c r="X264" s="31">
        <f t="shared" si="65"/>
        <v>100</v>
      </c>
      <c r="Y264" s="31">
        <f t="shared" si="66"/>
        <v>3.374189599020557</v>
      </c>
    </row>
    <row r="265" spans="1:25" ht="15" x14ac:dyDescent="0.25">
      <c r="A265" s="18" t="s">
        <v>579</v>
      </c>
      <c r="B265" s="18" t="s">
        <v>580</v>
      </c>
      <c r="C265" s="18" t="s">
        <v>36</v>
      </c>
      <c r="D265" s="47">
        <v>10.570499999999999</v>
      </c>
      <c r="E265" s="47">
        <v>0.26587962477299998</v>
      </c>
      <c r="F265" s="47">
        <v>0</v>
      </c>
      <c r="G265" s="47">
        <v>0</v>
      </c>
      <c r="H265" s="40">
        <f t="shared" si="67"/>
        <v>10.304620375227</v>
      </c>
      <c r="I265" s="43">
        <f t="shared" si="56"/>
        <v>2.5152984700156096</v>
      </c>
      <c r="J265" s="43">
        <f t="shared" si="57"/>
        <v>0</v>
      </c>
      <c r="K265" s="43">
        <f t="shared" si="58"/>
        <v>0</v>
      </c>
      <c r="L265" s="43">
        <f t="shared" si="59"/>
        <v>97.484701529984392</v>
      </c>
      <c r="M265" s="47">
        <v>0.17780499999999999</v>
      </c>
      <c r="N265" s="47">
        <v>9.8855799999999994E-2</v>
      </c>
      <c r="O265" s="40">
        <f t="shared" si="68"/>
        <v>0.27666079999999998</v>
      </c>
      <c r="P265" s="47">
        <v>0.39601999999999998</v>
      </c>
      <c r="Q265" s="40">
        <f t="shared" si="69"/>
        <v>0.67268079999999997</v>
      </c>
      <c r="R265" s="43">
        <f t="shared" si="60"/>
        <v>1.6820869400690601</v>
      </c>
      <c r="S265" s="43">
        <f t="shared" si="61"/>
        <v>0.93520457878056851</v>
      </c>
      <c r="T265" s="43">
        <f t="shared" si="62"/>
        <v>2.6172915188496284</v>
      </c>
      <c r="U265" s="43">
        <f t="shared" si="63"/>
        <v>3.7464642164514448</v>
      </c>
      <c r="V265" s="43">
        <f t="shared" si="64"/>
        <v>6.3637557353010745</v>
      </c>
      <c r="X265" s="31">
        <f t="shared" si="65"/>
        <v>100</v>
      </c>
      <c r="Y265" s="31">
        <f t="shared" si="66"/>
        <v>6.3637557353010736</v>
      </c>
    </row>
    <row r="266" spans="1:25" ht="15" x14ac:dyDescent="0.25">
      <c r="A266" s="18" t="s">
        <v>581</v>
      </c>
      <c r="B266" s="18" t="s">
        <v>582</v>
      </c>
      <c r="C266" s="18" t="s">
        <v>36</v>
      </c>
      <c r="D266" s="47">
        <v>1.7964199999999999</v>
      </c>
      <c r="E266" s="47">
        <v>0</v>
      </c>
      <c r="F266" s="47">
        <v>6.0664947797600005E-4</v>
      </c>
      <c r="G266" s="47">
        <v>1.6661359611199998E-5</v>
      </c>
      <c r="H266" s="40">
        <f t="shared" si="67"/>
        <v>1.7957966891624129</v>
      </c>
      <c r="I266" s="43">
        <f t="shared" si="56"/>
        <v>0</v>
      </c>
      <c r="J266" s="43">
        <f t="shared" si="57"/>
        <v>3.3769913381948548E-2</v>
      </c>
      <c r="K266" s="43">
        <f t="shared" si="58"/>
        <v>9.2747573569655205E-4</v>
      </c>
      <c r="L266" s="43">
        <f t="shared" si="59"/>
        <v>99.965302610882361</v>
      </c>
      <c r="M266" s="47">
        <v>9.0397199999999996E-4</v>
      </c>
      <c r="N266" s="47">
        <v>3.8675200000000003E-4</v>
      </c>
      <c r="O266" s="40">
        <f t="shared" si="68"/>
        <v>1.290724E-3</v>
      </c>
      <c r="P266" s="47">
        <v>1.7353E-3</v>
      </c>
      <c r="Q266" s="40">
        <f t="shared" si="69"/>
        <v>3.026024E-3</v>
      </c>
      <c r="R266" s="43">
        <f t="shared" si="60"/>
        <v>5.0320749045323479E-2</v>
      </c>
      <c r="S266" s="43">
        <f t="shared" si="61"/>
        <v>2.1529041092840207E-2</v>
      </c>
      <c r="T266" s="43">
        <f t="shared" si="62"/>
        <v>7.1849790138163686E-2</v>
      </c>
      <c r="U266" s="43">
        <f t="shared" si="63"/>
        <v>9.6597677603233095E-2</v>
      </c>
      <c r="V266" s="43">
        <f t="shared" si="64"/>
        <v>0.16844746774139679</v>
      </c>
      <c r="X266" s="31">
        <f t="shared" si="65"/>
        <v>100</v>
      </c>
      <c r="Y266" s="31">
        <f t="shared" si="66"/>
        <v>0.16844746774139679</v>
      </c>
    </row>
    <row r="267" spans="1:25" ht="15" x14ac:dyDescent="0.25">
      <c r="A267" s="18" t="s">
        <v>583</v>
      </c>
      <c r="B267" s="18" t="s">
        <v>584</v>
      </c>
      <c r="C267" s="18" t="s">
        <v>36</v>
      </c>
      <c r="D267" s="47">
        <v>0.142848</v>
      </c>
      <c r="E267" s="47">
        <v>0</v>
      </c>
      <c r="F267" s="47">
        <v>0</v>
      </c>
      <c r="G267" s="47">
        <v>0</v>
      </c>
      <c r="H267" s="40">
        <f t="shared" si="67"/>
        <v>0.142848</v>
      </c>
      <c r="I267" s="43">
        <f t="shared" si="56"/>
        <v>0</v>
      </c>
      <c r="J267" s="43">
        <f t="shared" si="57"/>
        <v>0</v>
      </c>
      <c r="K267" s="43">
        <f t="shared" si="58"/>
        <v>0</v>
      </c>
      <c r="L267" s="43">
        <f t="shared" si="59"/>
        <v>100</v>
      </c>
      <c r="M267" s="47">
        <v>0</v>
      </c>
      <c r="N267" s="47">
        <v>4.1754300000000001E-5</v>
      </c>
      <c r="O267" s="40">
        <f t="shared" si="68"/>
        <v>4.1754300000000001E-5</v>
      </c>
      <c r="P267" s="47">
        <v>1.0963399999999999E-3</v>
      </c>
      <c r="Q267" s="40">
        <f t="shared" si="69"/>
        <v>1.1380943E-3</v>
      </c>
      <c r="R267" s="43">
        <f t="shared" si="60"/>
        <v>0</v>
      </c>
      <c r="S267" s="43">
        <f t="shared" si="61"/>
        <v>2.922988071236559E-2</v>
      </c>
      <c r="T267" s="43">
        <f t="shared" si="62"/>
        <v>2.922988071236559E-2</v>
      </c>
      <c r="U267" s="43">
        <f t="shared" si="63"/>
        <v>0.76748711917562717</v>
      </c>
      <c r="V267" s="43">
        <f t="shared" si="64"/>
        <v>0.79671699988799283</v>
      </c>
      <c r="X267" s="31">
        <f t="shared" si="65"/>
        <v>100</v>
      </c>
      <c r="Y267" s="31">
        <f t="shared" si="66"/>
        <v>0.79671699988799272</v>
      </c>
    </row>
    <row r="268" spans="1:25" ht="15" x14ac:dyDescent="0.25">
      <c r="A268" s="18" t="s">
        <v>585</v>
      </c>
      <c r="B268" s="18" t="s">
        <v>586</v>
      </c>
      <c r="C268" s="18" t="s">
        <v>36</v>
      </c>
      <c r="D268" s="47">
        <v>0.14196900000000001</v>
      </c>
      <c r="E268" s="47">
        <v>0</v>
      </c>
      <c r="F268" s="47">
        <v>0</v>
      </c>
      <c r="G268" s="47">
        <v>0</v>
      </c>
      <c r="H268" s="40">
        <f t="shared" si="67"/>
        <v>0.14196900000000001</v>
      </c>
      <c r="I268" s="43">
        <f t="shared" ref="I268:I305" si="70">E268/D268*100</f>
        <v>0</v>
      </c>
      <c r="J268" s="43">
        <f t="shared" ref="J268:J306" si="71">F268/D268*100</f>
        <v>0</v>
      </c>
      <c r="K268" s="43">
        <f t="shared" ref="K268:K306" si="72">G268/D268*100</f>
        <v>0</v>
      </c>
      <c r="L268" s="43">
        <f t="shared" ref="L268:L306" si="73">H268/D268*100</f>
        <v>100</v>
      </c>
      <c r="M268" s="47">
        <v>0</v>
      </c>
      <c r="N268" s="47">
        <v>0</v>
      </c>
      <c r="O268" s="40">
        <f t="shared" si="68"/>
        <v>0</v>
      </c>
      <c r="P268" s="47">
        <v>2.8569300000000001E-3</v>
      </c>
      <c r="Q268" s="40">
        <f t="shared" si="69"/>
        <v>2.8569300000000001E-3</v>
      </c>
      <c r="R268" s="43">
        <f t="shared" ref="R268:R306" si="74">M268/D268*100</f>
        <v>0</v>
      </c>
      <c r="S268" s="43">
        <f t="shared" ref="S268:S306" si="75">N268/D268*100</f>
        <v>0</v>
      </c>
      <c r="T268" s="43">
        <f t="shared" ref="T268:T306" si="76">O268/D268*100</f>
        <v>0</v>
      </c>
      <c r="U268" s="43">
        <f t="shared" ref="U268:U306" si="77">P268/D268*100</f>
        <v>2.0123618536441055</v>
      </c>
      <c r="V268" s="43">
        <f t="shared" ref="V268:V306" si="78">Q268/D268*100</f>
        <v>2.0123618536441055</v>
      </c>
      <c r="X268" s="31">
        <f t="shared" ref="X268:X306" si="79">SUM(I268:L268)</f>
        <v>100</v>
      </c>
      <c r="Y268" s="31">
        <f t="shared" ref="Y268:Y306" si="80">SUM(R268:S268,U268)</f>
        <v>2.0123618536441055</v>
      </c>
    </row>
    <row r="269" spans="1:25" ht="15" x14ac:dyDescent="0.25">
      <c r="A269" s="18" t="s">
        <v>587</v>
      </c>
      <c r="B269" s="18" t="s">
        <v>588</v>
      </c>
      <c r="C269" s="18" t="s">
        <v>36</v>
      </c>
      <c r="D269" s="47">
        <v>0.38275300000000001</v>
      </c>
      <c r="E269" s="47">
        <v>0.28188903290700001</v>
      </c>
      <c r="F269" s="47">
        <v>7.3377382453900006E-2</v>
      </c>
      <c r="G269" s="47">
        <v>2.7486069121799999E-2</v>
      </c>
      <c r="H269" s="40">
        <f t="shared" si="67"/>
        <v>5.1551729999058105E-7</v>
      </c>
      <c r="I269" s="43">
        <f t="shared" si="70"/>
        <v>73.647765767218019</v>
      </c>
      <c r="J269" s="43">
        <f t="shared" si="71"/>
        <v>19.170949007297136</v>
      </c>
      <c r="K269" s="43">
        <f t="shared" si="72"/>
        <v>7.1811505388070112</v>
      </c>
      <c r="L269" s="43">
        <f t="shared" si="73"/>
        <v>1.3468667782893436E-4</v>
      </c>
      <c r="M269" s="47">
        <v>3.44374E-2</v>
      </c>
      <c r="N269" s="47">
        <v>3.9849099999999998E-2</v>
      </c>
      <c r="O269" s="40">
        <f t="shared" si="68"/>
        <v>7.4286500000000005E-2</v>
      </c>
      <c r="P269" s="47">
        <v>0.128694</v>
      </c>
      <c r="Q269" s="40">
        <f t="shared" si="69"/>
        <v>0.20298050000000001</v>
      </c>
      <c r="R269" s="43">
        <f t="shared" si="74"/>
        <v>8.9972906809352242</v>
      </c>
      <c r="S269" s="43">
        <f t="shared" si="75"/>
        <v>10.411179011007098</v>
      </c>
      <c r="T269" s="43">
        <f t="shared" si="76"/>
        <v>19.408469691942322</v>
      </c>
      <c r="U269" s="43">
        <f t="shared" si="77"/>
        <v>33.623250503588473</v>
      </c>
      <c r="V269" s="43">
        <f t="shared" si="78"/>
        <v>53.031720195530795</v>
      </c>
      <c r="X269" s="31">
        <f t="shared" si="79"/>
        <v>100</v>
      </c>
      <c r="Y269" s="31">
        <f t="shared" si="80"/>
        <v>53.031720195530795</v>
      </c>
    </row>
    <row r="270" spans="1:25" ht="15" x14ac:dyDescent="0.25">
      <c r="A270" s="18" t="s">
        <v>589</v>
      </c>
      <c r="B270" s="18" t="s">
        <v>590</v>
      </c>
      <c r="C270" s="18" t="s">
        <v>47</v>
      </c>
      <c r="D270" s="47">
        <v>1.4186399999999999</v>
      </c>
      <c r="E270" s="47">
        <v>0</v>
      </c>
      <c r="F270" s="47">
        <v>0</v>
      </c>
      <c r="G270" s="47">
        <v>0</v>
      </c>
      <c r="H270" s="40">
        <f t="shared" si="67"/>
        <v>1.4186399999999999</v>
      </c>
      <c r="I270" s="43">
        <f t="shared" si="70"/>
        <v>0</v>
      </c>
      <c r="J270" s="43">
        <f t="shared" si="71"/>
        <v>0</v>
      </c>
      <c r="K270" s="43">
        <f t="shared" si="72"/>
        <v>0</v>
      </c>
      <c r="L270" s="43">
        <f t="shared" si="73"/>
        <v>100</v>
      </c>
      <c r="M270" s="47">
        <v>0</v>
      </c>
      <c r="N270" s="47">
        <v>0</v>
      </c>
      <c r="O270" s="40">
        <f t="shared" si="68"/>
        <v>0</v>
      </c>
      <c r="P270" s="47">
        <v>0</v>
      </c>
      <c r="Q270" s="40">
        <f t="shared" si="69"/>
        <v>0</v>
      </c>
      <c r="R270" s="43">
        <f t="shared" si="74"/>
        <v>0</v>
      </c>
      <c r="S270" s="43">
        <f t="shared" si="75"/>
        <v>0</v>
      </c>
      <c r="T270" s="43">
        <f t="shared" si="76"/>
        <v>0</v>
      </c>
      <c r="U270" s="43">
        <f t="shared" si="77"/>
        <v>0</v>
      </c>
      <c r="V270" s="43">
        <f t="shared" si="78"/>
        <v>0</v>
      </c>
      <c r="X270" s="31">
        <f t="shared" si="79"/>
        <v>100</v>
      </c>
      <c r="Y270" s="31">
        <f t="shared" si="80"/>
        <v>0</v>
      </c>
    </row>
    <row r="271" spans="1:25" ht="15" x14ac:dyDescent="0.25">
      <c r="A271" s="18" t="s">
        <v>591</v>
      </c>
      <c r="B271" s="18" t="s">
        <v>592</v>
      </c>
      <c r="C271" s="18" t="s">
        <v>36</v>
      </c>
      <c r="D271" s="47">
        <v>2.7185199999999998</v>
      </c>
      <c r="E271" s="47">
        <v>0</v>
      </c>
      <c r="F271" s="47">
        <v>0</v>
      </c>
      <c r="G271" s="47">
        <v>0</v>
      </c>
      <c r="H271" s="40">
        <f t="shared" si="67"/>
        <v>2.7185199999999998</v>
      </c>
      <c r="I271" s="43">
        <f t="shared" si="70"/>
        <v>0</v>
      </c>
      <c r="J271" s="43">
        <f t="shared" si="71"/>
        <v>0</v>
      </c>
      <c r="K271" s="43">
        <f t="shared" si="72"/>
        <v>0</v>
      </c>
      <c r="L271" s="43">
        <f t="shared" si="73"/>
        <v>100</v>
      </c>
      <c r="M271" s="47">
        <v>0</v>
      </c>
      <c r="N271" s="47">
        <v>1.0519499999999999E-2</v>
      </c>
      <c r="O271" s="40">
        <f t="shared" si="68"/>
        <v>1.0519499999999999E-2</v>
      </c>
      <c r="P271" s="47">
        <v>4.3031800000000002E-2</v>
      </c>
      <c r="Q271" s="40">
        <f t="shared" si="69"/>
        <v>5.3551300000000003E-2</v>
      </c>
      <c r="R271" s="43">
        <f t="shared" si="74"/>
        <v>0</v>
      </c>
      <c r="S271" s="43">
        <f t="shared" si="75"/>
        <v>0.38695687359298442</v>
      </c>
      <c r="T271" s="43">
        <f t="shared" si="76"/>
        <v>0.38695687359298442</v>
      </c>
      <c r="U271" s="43">
        <f t="shared" si="77"/>
        <v>1.5829127613554435</v>
      </c>
      <c r="V271" s="43">
        <f t="shared" si="78"/>
        <v>1.9698696349484279</v>
      </c>
      <c r="X271" s="31">
        <f t="shared" si="79"/>
        <v>100</v>
      </c>
      <c r="Y271" s="31">
        <f t="shared" si="80"/>
        <v>1.9698696349484279</v>
      </c>
    </row>
    <row r="272" spans="1:25" ht="15" x14ac:dyDescent="0.25">
      <c r="A272" s="18" t="s">
        <v>593</v>
      </c>
      <c r="B272" s="18" t="s">
        <v>594</v>
      </c>
      <c r="C272" s="18" t="s">
        <v>36</v>
      </c>
      <c r="D272" s="47">
        <v>2.4267599999999998</v>
      </c>
      <c r="E272" s="47">
        <v>0</v>
      </c>
      <c r="F272" s="47">
        <v>0</v>
      </c>
      <c r="G272" s="47">
        <v>0</v>
      </c>
      <c r="H272" s="40">
        <f t="shared" si="67"/>
        <v>2.4267599999999998</v>
      </c>
      <c r="I272" s="43">
        <f t="shared" si="70"/>
        <v>0</v>
      </c>
      <c r="J272" s="43">
        <f t="shared" si="71"/>
        <v>0</v>
      </c>
      <c r="K272" s="43">
        <f t="shared" si="72"/>
        <v>0</v>
      </c>
      <c r="L272" s="43">
        <f t="shared" si="73"/>
        <v>100</v>
      </c>
      <c r="M272" s="47">
        <v>0</v>
      </c>
      <c r="N272" s="47">
        <v>0</v>
      </c>
      <c r="O272" s="40">
        <f t="shared" si="68"/>
        <v>0</v>
      </c>
      <c r="P272" s="47">
        <v>6.4042700000000001E-3</v>
      </c>
      <c r="Q272" s="40">
        <f t="shared" si="69"/>
        <v>6.4042700000000001E-3</v>
      </c>
      <c r="R272" s="43">
        <f t="shared" si="74"/>
        <v>0</v>
      </c>
      <c r="S272" s="43">
        <f t="shared" si="75"/>
        <v>0</v>
      </c>
      <c r="T272" s="43">
        <f t="shared" si="76"/>
        <v>0</v>
      </c>
      <c r="U272" s="43">
        <f t="shared" si="77"/>
        <v>0.2639020751949101</v>
      </c>
      <c r="V272" s="43">
        <f t="shared" si="78"/>
        <v>0.2639020751949101</v>
      </c>
      <c r="X272" s="31">
        <f t="shared" si="79"/>
        <v>100</v>
      </c>
      <c r="Y272" s="31">
        <f t="shared" si="80"/>
        <v>0.2639020751949101</v>
      </c>
    </row>
    <row r="273" spans="1:25" ht="15" x14ac:dyDescent="0.25">
      <c r="A273" s="18" t="s">
        <v>595</v>
      </c>
      <c r="B273" s="18" t="s">
        <v>596</v>
      </c>
      <c r="C273" s="18" t="s">
        <v>36</v>
      </c>
      <c r="D273" s="47">
        <v>0.62078500000000003</v>
      </c>
      <c r="E273" s="47">
        <v>0</v>
      </c>
      <c r="F273" s="47">
        <v>5.7138255759100001E-4</v>
      </c>
      <c r="G273" s="47">
        <v>2.8418468336799998E-4</v>
      </c>
      <c r="H273" s="40">
        <f t="shared" si="67"/>
        <v>0.619929432759041</v>
      </c>
      <c r="I273" s="43">
        <f t="shared" si="70"/>
        <v>0</v>
      </c>
      <c r="J273" s="43">
        <f t="shared" si="71"/>
        <v>9.204194005831326E-2</v>
      </c>
      <c r="K273" s="43">
        <f t="shared" si="72"/>
        <v>4.5778278046022372E-2</v>
      </c>
      <c r="L273" s="43">
        <f t="shared" si="73"/>
        <v>99.862179781895648</v>
      </c>
      <c r="M273" s="47">
        <v>0</v>
      </c>
      <c r="N273" s="47">
        <v>1.71039E-4</v>
      </c>
      <c r="O273" s="40">
        <f t="shared" si="68"/>
        <v>1.71039E-4</v>
      </c>
      <c r="P273" s="47">
        <v>3.49724E-3</v>
      </c>
      <c r="Q273" s="40">
        <f t="shared" si="69"/>
        <v>3.668279E-3</v>
      </c>
      <c r="R273" s="43">
        <f t="shared" si="74"/>
        <v>0</v>
      </c>
      <c r="S273" s="43">
        <f t="shared" si="75"/>
        <v>2.7552051032160893E-2</v>
      </c>
      <c r="T273" s="43">
        <f t="shared" si="76"/>
        <v>2.7552051032160893E-2</v>
      </c>
      <c r="U273" s="43">
        <f t="shared" si="77"/>
        <v>0.56335768422239585</v>
      </c>
      <c r="V273" s="43">
        <f t="shared" si="78"/>
        <v>0.5909097352545567</v>
      </c>
      <c r="X273" s="31">
        <f t="shared" si="79"/>
        <v>99.999999999999986</v>
      </c>
      <c r="Y273" s="31">
        <f t="shared" si="80"/>
        <v>0.5909097352545567</v>
      </c>
    </row>
    <row r="274" spans="1:25" ht="15" x14ac:dyDescent="0.25">
      <c r="A274" s="18" t="s">
        <v>597</v>
      </c>
      <c r="B274" s="18" t="s">
        <v>598</v>
      </c>
      <c r="C274" s="18" t="s">
        <v>47</v>
      </c>
      <c r="D274" s="47">
        <v>2.5201799999999999</v>
      </c>
      <c r="E274" s="47">
        <v>0</v>
      </c>
      <c r="F274" s="47">
        <v>0</v>
      </c>
      <c r="G274" s="47">
        <v>0</v>
      </c>
      <c r="H274" s="40">
        <f t="shared" si="67"/>
        <v>2.5201799999999999</v>
      </c>
      <c r="I274" s="43">
        <f t="shared" si="70"/>
        <v>0</v>
      </c>
      <c r="J274" s="43">
        <f t="shared" si="71"/>
        <v>0</v>
      </c>
      <c r="K274" s="43">
        <f t="shared" si="72"/>
        <v>0</v>
      </c>
      <c r="L274" s="43">
        <f t="shared" si="73"/>
        <v>100</v>
      </c>
      <c r="M274" s="47">
        <v>0.1368</v>
      </c>
      <c r="N274" s="47">
        <v>4.5999999999999999E-2</v>
      </c>
      <c r="O274" s="40">
        <f t="shared" si="68"/>
        <v>0.18280000000000002</v>
      </c>
      <c r="P274" s="47">
        <v>0.19099099999999999</v>
      </c>
      <c r="Q274" s="40">
        <f t="shared" si="69"/>
        <v>0.37379099999999998</v>
      </c>
      <c r="R274" s="43">
        <f t="shared" si="74"/>
        <v>5.4281837011642029</v>
      </c>
      <c r="S274" s="43">
        <f t="shared" si="75"/>
        <v>1.8252664492218809</v>
      </c>
      <c r="T274" s="43">
        <f t="shared" si="76"/>
        <v>7.253450150386084</v>
      </c>
      <c r="U274" s="43">
        <f t="shared" si="77"/>
        <v>7.5784666174638318</v>
      </c>
      <c r="V274" s="43">
        <f t="shared" si="78"/>
        <v>14.831916767849915</v>
      </c>
      <c r="X274" s="31">
        <f t="shared" si="79"/>
        <v>100</v>
      </c>
      <c r="Y274" s="31">
        <f t="shared" si="80"/>
        <v>14.831916767849915</v>
      </c>
    </row>
    <row r="275" spans="1:25" ht="15" x14ac:dyDescent="0.25">
      <c r="A275" s="18" t="s">
        <v>599</v>
      </c>
      <c r="B275" s="18" t="s">
        <v>600</v>
      </c>
      <c r="C275" s="18" t="s">
        <v>36</v>
      </c>
      <c r="D275" s="47">
        <v>5.0833899999999996</v>
      </c>
      <c r="E275" s="47">
        <v>0</v>
      </c>
      <c r="F275" s="47">
        <v>0</v>
      </c>
      <c r="G275" s="47">
        <v>0</v>
      </c>
      <c r="H275" s="40">
        <f t="shared" si="67"/>
        <v>5.0833899999999996</v>
      </c>
      <c r="I275" s="43">
        <f t="shared" si="70"/>
        <v>0</v>
      </c>
      <c r="J275" s="43">
        <f t="shared" si="71"/>
        <v>0</v>
      </c>
      <c r="K275" s="43">
        <f t="shared" si="72"/>
        <v>0</v>
      </c>
      <c r="L275" s="43">
        <f t="shared" si="73"/>
        <v>100</v>
      </c>
      <c r="M275" s="47">
        <v>0</v>
      </c>
      <c r="N275" s="47">
        <v>0</v>
      </c>
      <c r="O275" s="40">
        <f t="shared" si="68"/>
        <v>0</v>
      </c>
      <c r="P275" s="47">
        <v>2.2225100000000001E-2</v>
      </c>
      <c r="Q275" s="40">
        <f t="shared" si="69"/>
        <v>2.2225100000000001E-2</v>
      </c>
      <c r="R275" s="43">
        <f t="shared" si="74"/>
        <v>0</v>
      </c>
      <c r="S275" s="43">
        <f t="shared" si="75"/>
        <v>0</v>
      </c>
      <c r="T275" s="43">
        <f t="shared" si="76"/>
        <v>0</v>
      </c>
      <c r="U275" s="43">
        <f t="shared" si="77"/>
        <v>0.43721020814849942</v>
      </c>
      <c r="V275" s="43">
        <f t="shared" si="78"/>
        <v>0.43721020814849942</v>
      </c>
      <c r="X275" s="31">
        <f t="shared" si="79"/>
        <v>100</v>
      </c>
      <c r="Y275" s="31">
        <f t="shared" si="80"/>
        <v>0.43721020814849942</v>
      </c>
    </row>
    <row r="276" spans="1:25" ht="15" x14ac:dyDescent="0.25">
      <c r="A276" s="18" t="s">
        <v>601</v>
      </c>
      <c r="B276" s="18" t="s">
        <v>602</v>
      </c>
      <c r="C276" s="18" t="s">
        <v>36</v>
      </c>
      <c r="D276" s="47">
        <v>0.27496300000000001</v>
      </c>
      <c r="E276" s="47">
        <v>0</v>
      </c>
      <c r="F276" s="47">
        <v>0</v>
      </c>
      <c r="G276" s="47">
        <v>0</v>
      </c>
      <c r="H276" s="40">
        <f t="shared" si="67"/>
        <v>0.27496300000000001</v>
      </c>
      <c r="I276" s="43">
        <f t="shared" si="70"/>
        <v>0</v>
      </c>
      <c r="J276" s="43">
        <f t="shared" si="71"/>
        <v>0</v>
      </c>
      <c r="K276" s="43">
        <f t="shared" si="72"/>
        <v>0</v>
      </c>
      <c r="L276" s="43">
        <f t="shared" si="73"/>
        <v>100</v>
      </c>
      <c r="M276" s="47">
        <v>0</v>
      </c>
      <c r="N276" s="47">
        <v>0</v>
      </c>
      <c r="O276" s="40">
        <f t="shared" si="68"/>
        <v>0</v>
      </c>
      <c r="P276" s="47">
        <v>1.7136899999999999E-4</v>
      </c>
      <c r="Q276" s="40">
        <f t="shared" si="69"/>
        <v>1.7136899999999999E-4</v>
      </c>
      <c r="R276" s="43">
        <f t="shared" si="74"/>
        <v>0</v>
      </c>
      <c r="S276" s="43">
        <f t="shared" si="75"/>
        <v>0</v>
      </c>
      <c r="T276" s="43">
        <f t="shared" si="76"/>
        <v>0</v>
      </c>
      <c r="U276" s="43">
        <f t="shared" si="77"/>
        <v>6.2324385462771352E-2</v>
      </c>
      <c r="V276" s="43">
        <f t="shared" si="78"/>
        <v>6.2324385462771352E-2</v>
      </c>
      <c r="X276" s="31">
        <f t="shared" si="79"/>
        <v>100</v>
      </c>
      <c r="Y276" s="31">
        <f t="shared" si="80"/>
        <v>6.2324385462771352E-2</v>
      </c>
    </row>
    <row r="277" spans="1:25" ht="15" x14ac:dyDescent="0.25">
      <c r="A277" s="18" t="s">
        <v>603</v>
      </c>
      <c r="B277" s="18" t="s">
        <v>604</v>
      </c>
      <c r="C277" s="18" t="s">
        <v>664</v>
      </c>
      <c r="D277" s="47">
        <v>329.452</v>
      </c>
      <c r="E277" s="47">
        <v>5.9086484017999998</v>
      </c>
      <c r="F277" s="47">
        <v>0</v>
      </c>
      <c r="G277" s="47">
        <v>0</v>
      </c>
      <c r="H277" s="40">
        <f t="shared" si="67"/>
        <v>323.54335159819999</v>
      </c>
      <c r="I277" s="43">
        <f t="shared" si="70"/>
        <v>1.7934777757609606</v>
      </c>
      <c r="J277" s="43">
        <f t="shared" si="71"/>
        <v>0</v>
      </c>
      <c r="K277" s="43">
        <f t="shared" si="72"/>
        <v>0</v>
      </c>
      <c r="L277" s="43">
        <f t="shared" si="73"/>
        <v>98.206522224239038</v>
      </c>
      <c r="M277" s="47">
        <v>2.8225799999999999</v>
      </c>
      <c r="N277" s="47">
        <v>2.0249100000000002</v>
      </c>
      <c r="O277" s="40">
        <f t="shared" si="68"/>
        <v>4.8474900000000005</v>
      </c>
      <c r="P277" s="47">
        <v>8.8399099999999997</v>
      </c>
      <c r="Q277" s="40">
        <f t="shared" si="69"/>
        <v>13.6874</v>
      </c>
      <c r="R277" s="43">
        <f t="shared" si="74"/>
        <v>0.85674999696465637</v>
      </c>
      <c r="S277" s="43">
        <f t="shared" si="75"/>
        <v>0.61462974879496868</v>
      </c>
      <c r="T277" s="43">
        <f t="shared" si="76"/>
        <v>1.4713797457596254</v>
      </c>
      <c r="U277" s="43">
        <f t="shared" si="77"/>
        <v>2.6832163714289181</v>
      </c>
      <c r="V277" s="43">
        <f t="shared" si="78"/>
        <v>4.1545961171885439</v>
      </c>
      <c r="X277" s="31">
        <f t="shared" si="79"/>
        <v>100</v>
      </c>
      <c r="Y277" s="31">
        <f t="shared" si="80"/>
        <v>4.154596117188543</v>
      </c>
    </row>
    <row r="278" spans="1:25" ht="15" x14ac:dyDescent="0.25">
      <c r="A278" s="18" t="s">
        <v>605</v>
      </c>
      <c r="B278" s="18" t="s">
        <v>606</v>
      </c>
      <c r="C278" s="18" t="s">
        <v>36</v>
      </c>
      <c r="D278" s="47">
        <v>2.0076100000000001</v>
      </c>
      <c r="E278" s="47">
        <v>0</v>
      </c>
      <c r="F278" s="47">
        <v>0</v>
      </c>
      <c r="G278" s="47">
        <v>0</v>
      </c>
      <c r="H278" s="40">
        <f t="shared" si="67"/>
        <v>2.0076100000000001</v>
      </c>
      <c r="I278" s="43">
        <f t="shared" si="70"/>
        <v>0</v>
      </c>
      <c r="J278" s="43">
        <f t="shared" si="71"/>
        <v>0</v>
      </c>
      <c r="K278" s="43">
        <f t="shared" si="72"/>
        <v>0</v>
      </c>
      <c r="L278" s="43">
        <f t="shared" si="73"/>
        <v>100</v>
      </c>
      <c r="M278" s="47">
        <v>0</v>
      </c>
      <c r="N278" s="47">
        <v>0</v>
      </c>
      <c r="O278" s="40">
        <f t="shared" si="68"/>
        <v>0</v>
      </c>
      <c r="P278" s="47">
        <v>3.1952999999999999E-3</v>
      </c>
      <c r="Q278" s="40">
        <f t="shared" si="69"/>
        <v>3.1952999999999999E-3</v>
      </c>
      <c r="R278" s="43">
        <f t="shared" si="74"/>
        <v>0</v>
      </c>
      <c r="S278" s="43">
        <f t="shared" si="75"/>
        <v>0</v>
      </c>
      <c r="T278" s="43">
        <f t="shared" si="76"/>
        <v>0</v>
      </c>
      <c r="U278" s="43">
        <f t="shared" si="77"/>
        <v>0.15915939848875027</v>
      </c>
      <c r="V278" s="43">
        <f t="shared" si="78"/>
        <v>0.15915939848875027</v>
      </c>
      <c r="X278" s="31">
        <f t="shared" si="79"/>
        <v>100</v>
      </c>
      <c r="Y278" s="31">
        <f t="shared" si="80"/>
        <v>0.15915939848875027</v>
      </c>
    </row>
    <row r="279" spans="1:25" ht="15" x14ac:dyDescent="0.25">
      <c r="A279" s="18" t="s">
        <v>607</v>
      </c>
      <c r="B279" s="18" t="s">
        <v>608</v>
      </c>
      <c r="C279" s="18" t="s">
        <v>36</v>
      </c>
      <c r="D279" s="47">
        <v>2.7844099999999998</v>
      </c>
      <c r="E279" s="47">
        <v>0</v>
      </c>
      <c r="F279" s="47">
        <v>0</v>
      </c>
      <c r="G279" s="47">
        <v>5.3284664212200001E-4</v>
      </c>
      <c r="H279" s="40">
        <f t="shared" si="67"/>
        <v>2.7838771533578779</v>
      </c>
      <c r="I279" s="43">
        <f t="shared" si="70"/>
        <v>0</v>
      </c>
      <c r="J279" s="43">
        <f t="shared" si="71"/>
        <v>0</v>
      </c>
      <c r="K279" s="43">
        <f t="shared" si="72"/>
        <v>1.9136788121074125E-2</v>
      </c>
      <c r="L279" s="43">
        <f t="shared" si="73"/>
        <v>99.980863211878926</v>
      </c>
      <c r="M279" s="47">
        <v>0</v>
      </c>
      <c r="N279" s="47">
        <v>0</v>
      </c>
      <c r="O279" s="40">
        <f t="shared" si="68"/>
        <v>0</v>
      </c>
      <c r="P279" s="47">
        <v>8.7037699999999996E-3</v>
      </c>
      <c r="Q279" s="40">
        <f t="shared" si="69"/>
        <v>8.7037699999999996E-3</v>
      </c>
      <c r="R279" s="43">
        <f t="shared" si="74"/>
        <v>0</v>
      </c>
      <c r="S279" s="43">
        <f t="shared" si="75"/>
        <v>0</v>
      </c>
      <c r="T279" s="43">
        <f t="shared" si="76"/>
        <v>0</v>
      </c>
      <c r="U279" s="43">
        <f t="shared" si="77"/>
        <v>0.31258938159250971</v>
      </c>
      <c r="V279" s="43">
        <f t="shared" si="78"/>
        <v>0.31258938159250971</v>
      </c>
      <c r="X279" s="31">
        <f t="shared" si="79"/>
        <v>100</v>
      </c>
      <c r="Y279" s="31">
        <f t="shared" si="80"/>
        <v>0.31258938159250971</v>
      </c>
    </row>
    <row r="280" spans="1:25" ht="15" x14ac:dyDescent="0.25">
      <c r="A280" s="18" t="s">
        <v>609</v>
      </c>
      <c r="B280" s="18" t="s">
        <v>610</v>
      </c>
      <c r="C280" s="18" t="s">
        <v>36</v>
      </c>
      <c r="D280" s="47">
        <v>1.6090899999999999</v>
      </c>
      <c r="E280" s="47">
        <v>0</v>
      </c>
      <c r="F280" s="47">
        <v>0</v>
      </c>
      <c r="G280" s="47">
        <v>0</v>
      </c>
      <c r="H280" s="40">
        <f t="shared" si="67"/>
        <v>1.6090899999999999</v>
      </c>
      <c r="I280" s="43">
        <f t="shared" si="70"/>
        <v>0</v>
      </c>
      <c r="J280" s="43">
        <f t="shared" si="71"/>
        <v>0</v>
      </c>
      <c r="K280" s="43">
        <f t="shared" si="72"/>
        <v>0</v>
      </c>
      <c r="L280" s="43">
        <f t="shared" si="73"/>
        <v>100</v>
      </c>
      <c r="M280" s="47">
        <v>2.5872099999999999E-3</v>
      </c>
      <c r="N280" s="47">
        <v>4.16067E-3</v>
      </c>
      <c r="O280" s="40">
        <f t="shared" si="68"/>
        <v>6.7478799999999995E-3</v>
      </c>
      <c r="P280" s="47">
        <v>1.4306900000000001E-2</v>
      </c>
      <c r="Q280" s="40">
        <f t="shared" si="69"/>
        <v>2.1054780000000002E-2</v>
      </c>
      <c r="R280" s="43">
        <f t="shared" si="74"/>
        <v>0.16078715298709209</v>
      </c>
      <c r="S280" s="43">
        <f t="shared" si="75"/>
        <v>0.25857285795076723</v>
      </c>
      <c r="T280" s="43">
        <f t="shared" si="76"/>
        <v>0.41936001093785924</v>
      </c>
      <c r="U280" s="43">
        <f t="shared" si="77"/>
        <v>0.88912988086433964</v>
      </c>
      <c r="V280" s="43">
        <f t="shared" si="78"/>
        <v>1.308489891802199</v>
      </c>
      <c r="X280" s="31">
        <f t="shared" si="79"/>
        <v>100</v>
      </c>
      <c r="Y280" s="31">
        <f t="shared" si="80"/>
        <v>1.308489891802199</v>
      </c>
    </row>
    <row r="281" spans="1:25" ht="15" x14ac:dyDescent="0.25">
      <c r="A281" s="18" t="s">
        <v>611</v>
      </c>
      <c r="B281" s="18" t="s">
        <v>612</v>
      </c>
      <c r="C281" s="18" t="s">
        <v>36</v>
      </c>
      <c r="D281" s="47">
        <v>6.5563599999999997</v>
      </c>
      <c r="E281" s="47">
        <v>0</v>
      </c>
      <c r="F281" s="47">
        <v>0</v>
      </c>
      <c r="G281" s="47">
        <v>0</v>
      </c>
      <c r="H281" s="40">
        <f t="shared" si="67"/>
        <v>6.5563599999999997</v>
      </c>
      <c r="I281" s="43">
        <f t="shared" si="70"/>
        <v>0</v>
      </c>
      <c r="J281" s="43">
        <f t="shared" si="71"/>
        <v>0</v>
      </c>
      <c r="K281" s="43">
        <f t="shared" si="72"/>
        <v>0</v>
      </c>
      <c r="L281" s="43">
        <f t="shared" si="73"/>
        <v>100</v>
      </c>
      <c r="M281" s="47">
        <v>6.0340400000000003E-5</v>
      </c>
      <c r="N281" s="47">
        <v>9.8098900000000004E-5</v>
      </c>
      <c r="O281" s="40">
        <f t="shared" si="68"/>
        <v>1.5843930000000001E-4</v>
      </c>
      <c r="P281" s="47">
        <v>9.0875800000000007E-2</v>
      </c>
      <c r="Q281" s="40">
        <f t="shared" si="69"/>
        <v>9.10342393E-2</v>
      </c>
      <c r="R281" s="43">
        <f t="shared" si="74"/>
        <v>9.2033384377917019E-4</v>
      </c>
      <c r="S281" s="43">
        <f t="shared" si="75"/>
        <v>1.496240291869269E-3</v>
      </c>
      <c r="T281" s="43">
        <f t="shared" si="76"/>
        <v>2.4165741356484394E-3</v>
      </c>
      <c r="U281" s="43">
        <f t="shared" si="77"/>
        <v>1.3860709296011813</v>
      </c>
      <c r="V281" s="43">
        <f t="shared" si="78"/>
        <v>1.3884875037368296</v>
      </c>
      <c r="X281" s="31">
        <f t="shared" si="79"/>
        <v>100</v>
      </c>
      <c r="Y281" s="31">
        <f t="shared" si="80"/>
        <v>1.3884875037368296</v>
      </c>
    </row>
    <row r="282" spans="1:25" ht="15" x14ac:dyDescent="0.25">
      <c r="A282" s="18" t="s">
        <v>613</v>
      </c>
      <c r="B282" s="18" t="s">
        <v>614</v>
      </c>
      <c r="C282" s="18" t="s">
        <v>36</v>
      </c>
      <c r="D282" s="47">
        <v>3.2360000000000002</v>
      </c>
      <c r="E282" s="47">
        <v>0</v>
      </c>
      <c r="F282" s="47">
        <v>0</v>
      </c>
      <c r="G282" s="47">
        <v>0</v>
      </c>
      <c r="H282" s="40">
        <f t="shared" si="67"/>
        <v>3.2360000000000002</v>
      </c>
      <c r="I282" s="43">
        <f t="shared" si="70"/>
        <v>0</v>
      </c>
      <c r="J282" s="43">
        <f t="shared" si="71"/>
        <v>0</v>
      </c>
      <c r="K282" s="43">
        <f t="shared" si="72"/>
        <v>0</v>
      </c>
      <c r="L282" s="43">
        <f t="shared" si="73"/>
        <v>100</v>
      </c>
      <c r="M282" s="47">
        <v>0</v>
      </c>
      <c r="N282" s="47">
        <v>0</v>
      </c>
      <c r="O282" s="40">
        <f t="shared" si="68"/>
        <v>0</v>
      </c>
      <c r="P282" s="47">
        <v>5.06232E-2</v>
      </c>
      <c r="Q282" s="40">
        <f t="shared" si="69"/>
        <v>5.06232E-2</v>
      </c>
      <c r="R282" s="43">
        <f t="shared" si="74"/>
        <v>0</v>
      </c>
      <c r="S282" s="43">
        <f t="shared" si="75"/>
        <v>0</v>
      </c>
      <c r="T282" s="43">
        <f t="shared" si="76"/>
        <v>0</v>
      </c>
      <c r="U282" s="43">
        <f t="shared" si="77"/>
        <v>1.5643757725587144</v>
      </c>
      <c r="V282" s="43">
        <f t="shared" si="78"/>
        <v>1.5643757725587144</v>
      </c>
      <c r="X282" s="31">
        <f t="shared" si="79"/>
        <v>100</v>
      </c>
      <c r="Y282" s="31">
        <f t="shared" si="80"/>
        <v>1.5643757725587144</v>
      </c>
    </row>
    <row r="283" spans="1:25" ht="15" x14ac:dyDescent="0.25">
      <c r="A283" s="18" t="s">
        <v>615</v>
      </c>
      <c r="B283" s="18" t="s">
        <v>616</v>
      </c>
      <c r="C283" s="18" t="s">
        <v>36</v>
      </c>
      <c r="D283" s="47">
        <v>1.5203100000000001</v>
      </c>
      <c r="E283" s="47">
        <v>5.1193855073999997E-2</v>
      </c>
      <c r="F283" s="47">
        <v>0</v>
      </c>
      <c r="G283" s="47">
        <v>0</v>
      </c>
      <c r="H283" s="40">
        <f t="shared" si="67"/>
        <v>1.469116144926</v>
      </c>
      <c r="I283" s="43">
        <f t="shared" si="70"/>
        <v>3.3673300230873964</v>
      </c>
      <c r="J283" s="43">
        <f t="shared" si="71"/>
        <v>0</v>
      </c>
      <c r="K283" s="43">
        <f t="shared" si="72"/>
        <v>0</v>
      </c>
      <c r="L283" s="43">
        <f t="shared" si="73"/>
        <v>96.632669976912595</v>
      </c>
      <c r="M283" s="47">
        <v>2.7374900000000001E-2</v>
      </c>
      <c r="N283" s="47">
        <v>6.4919699999999997E-3</v>
      </c>
      <c r="O283" s="40">
        <f t="shared" si="68"/>
        <v>3.386687E-2</v>
      </c>
      <c r="P283" s="47">
        <v>9.7366499999999995E-3</v>
      </c>
      <c r="Q283" s="40">
        <f t="shared" si="69"/>
        <v>4.360352E-2</v>
      </c>
      <c r="R283" s="43">
        <f t="shared" si="74"/>
        <v>1.8006130328682965</v>
      </c>
      <c r="S283" s="43">
        <f t="shared" si="75"/>
        <v>0.42701620064328988</v>
      </c>
      <c r="T283" s="43">
        <f t="shared" si="76"/>
        <v>2.2276292335115864</v>
      </c>
      <c r="U283" s="43">
        <f t="shared" si="77"/>
        <v>0.64043846320816145</v>
      </c>
      <c r="V283" s="43">
        <f t="shared" si="78"/>
        <v>2.8680676967197476</v>
      </c>
      <c r="X283" s="31">
        <f t="shared" si="79"/>
        <v>99.999999999999986</v>
      </c>
      <c r="Y283" s="31">
        <f t="shared" si="80"/>
        <v>2.8680676967197476</v>
      </c>
    </row>
    <row r="284" spans="1:25" ht="15" x14ac:dyDescent="0.25">
      <c r="A284" s="18" t="s">
        <v>617</v>
      </c>
      <c r="B284" s="18" t="s">
        <v>618</v>
      </c>
      <c r="C284" s="18" t="s">
        <v>36</v>
      </c>
      <c r="D284" s="47">
        <v>0.48037400000000002</v>
      </c>
      <c r="E284" s="47">
        <v>1.8555856815999999E-2</v>
      </c>
      <c r="F284" s="47">
        <v>0.461818160388</v>
      </c>
      <c r="G284" s="47">
        <v>0</v>
      </c>
      <c r="H284" s="40">
        <f t="shared" si="67"/>
        <v>-1.720399994686872E-8</v>
      </c>
      <c r="I284" s="43">
        <f t="shared" si="70"/>
        <v>3.8627937432084161</v>
      </c>
      <c r="J284" s="43">
        <f t="shared" si="71"/>
        <v>96.137209838167763</v>
      </c>
      <c r="K284" s="43">
        <f t="shared" si="72"/>
        <v>0</v>
      </c>
      <c r="L284" s="43">
        <f t="shared" si="73"/>
        <v>-3.5813761666677879E-6</v>
      </c>
      <c r="M284" s="47">
        <v>0.29334500000000002</v>
      </c>
      <c r="N284" s="47">
        <v>0.143648</v>
      </c>
      <c r="O284" s="40">
        <f t="shared" si="68"/>
        <v>0.43699300000000002</v>
      </c>
      <c r="P284" s="47">
        <v>4.3380299999999997E-2</v>
      </c>
      <c r="Q284" s="40">
        <f t="shared" si="69"/>
        <v>0.4803733</v>
      </c>
      <c r="R284" s="43">
        <f t="shared" si="74"/>
        <v>61.065961105305455</v>
      </c>
      <c r="S284" s="43">
        <f t="shared" si="75"/>
        <v>29.9033669599104</v>
      </c>
      <c r="T284" s="43">
        <f t="shared" si="76"/>
        <v>90.969328065215848</v>
      </c>
      <c r="U284" s="43">
        <f t="shared" si="77"/>
        <v>9.0305262149908181</v>
      </c>
      <c r="V284" s="43">
        <f t="shared" si="78"/>
        <v>99.999854280206662</v>
      </c>
      <c r="X284" s="31">
        <f t="shared" si="79"/>
        <v>100.00000000000001</v>
      </c>
      <c r="Y284" s="31">
        <f t="shared" si="80"/>
        <v>99.999854280206662</v>
      </c>
    </row>
    <row r="285" spans="1:25" ht="15" x14ac:dyDescent="0.25">
      <c r="A285" s="18" t="s">
        <v>619</v>
      </c>
      <c r="B285" s="18" t="s">
        <v>620</v>
      </c>
      <c r="C285" s="18" t="s">
        <v>36</v>
      </c>
      <c r="D285" s="47">
        <v>0.61900699999999997</v>
      </c>
      <c r="E285" s="47">
        <v>0</v>
      </c>
      <c r="F285" s="47">
        <v>0</v>
      </c>
      <c r="G285" s="47">
        <v>0</v>
      </c>
      <c r="H285" s="40">
        <f t="shared" si="67"/>
        <v>0.61900699999999997</v>
      </c>
      <c r="I285" s="43">
        <f t="shared" si="70"/>
        <v>0</v>
      </c>
      <c r="J285" s="43">
        <f t="shared" si="71"/>
        <v>0</v>
      </c>
      <c r="K285" s="43">
        <f t="shared" si="72"/>
        <v>0</v>
      </c>
      <c r="L285" s="43">
        <f t="shared" si="73"/>
        <v>100</v>
      </c>
      <c r="M285" s="47">
        <v>0</v>
      </c>
      <c r="N285" s="47">
        <v>2.7105400000000001E-4</v>
      </c>
      <c r="O285" s="40">
        <f t="shared" si="68"/>
        <v>2.7105400000000001E-4</v>
      </c>
      <c r="P285" s="47">
        <v>9.5987399999999999E-4</v>
      </c>
      <c r="Q285" s="40">
        <f t="shared" si="69"/>
        <v>1.2309280000000001E-3</v>
      </c>
      <c r="R285" s="43">
        <f t="shared" si="74"/>
        <v>0</v>
      </c>
      <c r="S285" s="43">
        <f t="shared" si="75"/>
        <v>4.3788519354385338E-2</v>
      </c>
      <c r="T285" s="43">
        <f t="shared" si="76"/>
        <v>4.3788519354385338E-2</v>
      </c>
      <c r="U285" s="43">
        <f t="shared" si="77"/>
        <v>0.15506674399481751</v>
      </c>
      <c r="V285" s="43">
        <f t="shared" si="78"/>
        <v>0.19885526334920287</v>
      </c>
      <c r="X285" s="31">
        <f t="shared" si="79"/>
        <v>100</v>
      </c>
      <c r="Y285" s="31">
        <f t="shared" si="80"/>
        <v>0.19885526334920284</v>
      </c>
    </row>
    <row r="286" spans="1:25" ht="15" x14ac:dyDescent="0.25">
      <c r="A286" s="18" t="s">
        <v>621</v>
      </c>
      <c r="B286" s="18" t="s">
        <v>622</v>
      </c>
      <c r="C286" s="18" t="s">
        <v>36</v>
      </c>
      <c r="D286" s="47">
        <v>1.0561700000000001</v>
      </c>
      <c r="E286" s="47">
        <v>0</v>
      </c>
      <c r="F286" s="47">
        <v>0</v>
      </c>
      <c r="G286" s="47">
        <v>0</v>
      </c>
      <c r="H286" s="40">
        <f t="shared" si="67"/>
        <v>1.0561700000000001</v>
      </c>
      <c r="I286" s="43">
        <f t="shared" si="70"/>
        <v>0</v>
      </c>
      <c r="J286" s="43">
        <f t="shared" si="71"/>
        <v>0</v>
      </c>
      <c r="K286" s="43">
        <f t="shared" si="72"/>
        <v>0</v>
      </c>
      <c r="L286" s="43">
        <f t="shared" si="73"/>
        <v>100</v>
      </c>
      <c r="M286" s="47">
        <v>0</v>
      </c>
      <c r="N286" s="47">
        <v>1.44E-2</v>
      </c>
      <c r="O286" s="40">
        <f t="shared" si="68"/>
        <v>1.44E-2</v>
      </c>
      <c r="P286" s="47">
        <v>6.8384E-2</v>
      </c>
      <c r="Q286" s="40">
        <f t="shared" si="69"/>
        <v>8.2783999999999996E-2</v>
      </c>
      <c r="R286" s="43">
        <f t="shared" si="74"/>
        <v>0</v>
      </c>
      <c r="S286" s="43">
        <f t="shared" si="75"/>
        <v>1.3634168741774524</v>
      </c>
      <c r="T286" s="43">
        <f t="shared" si="76"/>
        <v>1.3634168741774524</v>
      </c>
      <c r="U286" s="43">
        <f t="shared" si="77"/>
        <v>6.4747152447049245</v>
      </c>
      <c r="V286" s="43">
        <f t="shared" si="78"/>
        <v>7.8381321188823767</v>
      </c>
      <c r="X286" s="31">
        <f t="shared" si="79"/>
        <v>100</v>
      </c>
      <c r="Y286" s="31">
        <f t="shared" si="80"/>
        <v>7.8381321188823767</v>
      </c>
    </row>
    <row r="287" spans="1:25" ht="15" x14ac:dyDescent="0.25">
      <c r="A287" s="18" t="s">
        <v>623</v>
      </c>
      <c r="B287" s="18" t="s">
        <v>624</v>
      </c>
      <c r="C287" s="18" t="s">
        <v>36</v>
      </c>
      <c r="D287" s="47">
        <v>0.56286599999999998</v>
      </c>
      <c r="E287" s="47">
        <v>0</v>
      </c>
      <c r="F287" s="47">
        <v>0</v>
      </c>
      <c r="G287" s="47">
        <v>0</v>
      </c>
      <c r="H287" s="40">
        <f t="shared" si="67"/>
        <v>0.56286599999999998</v>
      </c>
      <c r="I287" s="43">
        <f t="shared" si="70"/>
        <v>0</v>
      </c>
      <c r="J287" s="43">
        <f t="shared" si="71"/>
        <v>0</v>
      </c>
      <c r="K287" s="43">
        <f t="shared" si="72"/>
        <v>0</v>
      </c>
      <c r="L287" s="43">
        <f t="shared" si="73"/>
        <v>100</v>
      </c>
      <c r="M287" s="47">
        <v>0</v>
      </c>
      <c r="N287" s="47">
        <v>0</v>
      </c>
      <c r="O287" s="40">
        <f t="shared" si="68"/>
        <v>0</v>
      </c>
      <c r="P287" s="47">
        <v>8.4969999999999995E-5</v>
      </c>
      <c r="Q287" s="40">
        <f t="shared" si="69"/>
        <v>8.4969999999999995E-5</v>
      </c>
      <c r="R287" s="43">
        <f t="shared" si="74"/>
        <v>0</v>
      </c>
      <c r="S287" s="43">
        <f t="shared" si="75"/>
        <v>0</v>
      </c>
      <c r="T287" s="43">
        <f t="shared" si="76"/>
        <v>0</v>
      </c>
      <c r="U287" s="43">
        <f t="shared" si="77"/>
        <v>1.5095955342834706E-2</v>
      </c>
      <c r="V287" s="43">
        <f t="shared" si="78"/>
        <v>1.5095955342834706E-2</v>
      </c>
      <c r="X287" s="31">
        <f t="shared" si="79"/>
        <v>100</v>
      </c>
      <c r="Y287" s="31">
        <f t="shared" si="80"/>
        <v>1.5095955342834706E-2</v>
      </c>
    </row>
    <row r="288" spans="1:25" ht="15" x14ac:dyDescent="0.25">
      <c r="A288" s="18" t="s">
        <v>625</v>
      </c>
      <c r="B288" s="18" t="s">
        <v>626</v>
      </c>
      <c r="C288" s="18" t="s">
        <v>36</v>
      </c>
      <c r="D288" s="47">
        <v>1.7241</v>
      </c>
      <c r="E288" s="47">
        <v>5.69873050573E-2</v>
      </c>
      <c r="F288" s="47">
        <v>0</v>
      </c>
      <c r="G288" s="47">
        <v>0</v>
      </c>
      <c r="H288" s="40">
        <f t="shared" si="67"/>
        <v>1.6671126949427</v>
      </c>
      <c r="I288" s="43">
        <f t="shared" si="70"/>
        <v>3.3053364107244363</v>
      </c>
      <c r="J288" s="43">
        <f t="shared" si="71"/>
        <v>0</v>
      </c>
      <c r="K288" s="43">
        <f t="shared" si="72"/>
        <v>0</v>
      </c>
      <c r="L288" s="43">
        <f t="shared" si="73"/>
        <v>96.694663589275564</v>
      </c>
      <c r="M288" s="47">
        <v>4.0620099999999999E-2</v>
      </c>
      <c r="N288" s="47">
        <v>1.67052E-2</v>
      </c>
      <c r="O288" s="40">
        <f t="shared" si="68"/>
        <v>5.7325299999999996E-2</v>
      </c>
      <c r="P288" s="47">
        <v>9.2868099999999995E-2</v>
      </c>
      <c r="Q288" s="40">
        <f t="shared" si="69"/>
        <v>0.15019339999999998</v>
      </c>
      <c r="R288" s="43">
        <f t="shared" si="74"/>
        <v>2.3560176323879127</v>
      </c>
      <c r="S288" s="43">
        <f t="shared" si="75"/>
        <v>0.96892291630415883</v>
      </c>
      <c r="T288" s="43">
        <f t="shared" si="76"/>
        <v>3.3249405486920707</v>
      </c>
      <c r="U288" s="43">
        <f t="shared" si="77"/>
        <v>5.3864683023026512</v>
      </c>
      <c r="V288" s="43">
        <f t="shared" si="78"/>
        <v>8.7114088509947205</v>
      </c>
      <c r="X288" s="31">
        <f t="shared" si="79"/>
        <v>100</v>
      </c>
      <c r="Y288" s="31">
        <f t="shared" si="80"/>
        <v>8.7114088509947223</v>
      </c>
    </row>
    <row r="289" spans="1:25" ht="15" x14ac:dyDescent="0.25">
      <c r="A289" s="18" t="s">
        <v>627</v>
      </c>
      <c r="B289" s="18" t="s">
        <v>628</v>
      </c>
      <c r="C289" s="18" t="s">
        <v>36</v>
      </c>
      <c r="D289" s="47">
        <v>17.312999999999999</v>
      </c>
      <c r="E289" s="47">
        <v>0.34579435391399999</v>
      </c>
      <c r="F289" s="47">
        <v>0</v>
      </c>
      <c r="G289" s="47">
        <v>0</v>
      </c>
      <c r="H289" s="40">
        <f t="shared" si="67"/>
        <v>16.967205646086001</v>
      </c>
      <c r="I289" s="43">
        <f t="shared" si="70"/>
        <v>1.9973104251949405</v>
      </c>
      <c r="J289" s="43">
        <f t="shared" si="71"/>
        <v>0</v>
      </c>
      <c r="K289" s="43">
        <f t="shared" si="72"/>
        <v>0</v>
      </c>
      <c r="L289" s="43">
        <f t="shared" si="73"/>
        <v>98.002689574805075</v>
      </c>
      <c r="M289" s="47">
        <v>1.60041E-2</v>
      </c>
      <c r="N289" s="47">
        <v>3.6318299999999998E-2</v>
      </c>
      <c r="O289" s="40">
        <f t="shared" si="68"/>
        <v>5.2322399999999998E-2</v>
      </c>
      <c r="P289" s="47">
        <v>0.22855700000000001</v>
      </c>
      <c r="Q289" s="40">
        <f t="shared" si="69"/>
        <v>0.2808794</v>
      </c>
      <c r="R289" s="43">
        <f t="shared" si="74"/>
        <v>9.2439785132559349E-2</v>
      </c>
      <c r="S289" s="43">
        <f t="shared" si="75"/>
        <v>0.20977473574770403</v>
      </c>
      <c r="T289" s="43">
        <f t="shared" si="76"/>
        <v>0.3022145208802634</v>
      </c>
      <c r="U289" s="43">
        <f t="shared" si="77"/>
        <v>1.3201467105643161</v>
      </c>
      <c r="V289" s="43">
        <f t="shared" si="78"/>
        <v>1.6223612314445794</v>
      </c>
      <c r="X289" s="31">
        <f t="shared" si="79"/>
        <v>100.00000000000001</v>
      </c>
      <c r="Y289" s="31">
        <f t="shared" si="80"/>
        <v>1.6223612314445794</v>
      </c>
    </row>
    <row r="290" spans="1:25" ht="15" x14ac:dyDescent="0.25">
      <c r="A290" s="18" t="s">
        <v>629</v>
      </c>
      <c r="B290" s="18" t="s">
        <v>630</v>
      </c>
      <c r="C290" s="18" t="s">
        <v>47</v>
      </c>
      <c r="D290" s="47">
        <v>4.7495900000000004</v>
      </c>
      <c r="E290" s="47">
        <v>0.24833503212899999</v>
      </c>
      <c r="F290" s="47">
        <v>0.27776214570800001</v>
      </c>
      <c r="G290" s="47">
        <v>0.67659193395700001</v>
      </c>
      <c r="H290" s="40">
        <f t="shared" si="67"/>
        <v>3.5469008882060002</v>
      </c>
      <c r="I290" s="43">
        <f t="shared" si="70"/>
        <v>5.228557246604443</v>
      </c>
      <c r="J290" s="43">
        <f t="shared" si="71"/>
        <v>5.8481289060318886</v>
      </c>
      <c r="K290" s="43">
        <f t="shared" si="72"/>
        <v>14.245270306636993</v>
      </c>
      <c r="L290" s="43">
        <f t="shared" si="73"/>
        <v>74.678043540726662</v>
      </c>
      <c r="M290" s="47">
        <v>0.19241800000000001</v>
      </c>
      <c r="N290" s="47">
        <v>0.13429099999999999</v>
      </c>
      <c r="O290" s="40">
        <f t="shared" si="68"/>
        <v>0.32670900000000003</v>
      </c>
      <c r="P290" s="47">
        <v>0.72136</v>
      </c>
      <c r="Q290" s="40">
        <f t="shared" si="69"/>
        <v>1.0480689999999999</v>
      </c>
      <c r="R290" s="43">
        <f t="shared" si="74"/>
        <v>4.0512549504272997</v>
      </c>
      <c r="S290" s="43">
        <f t="shared" si="75"/>
        <v>2.8274229986167221</v>
      </c>
      <c r="T290" s="43">
        <f t="shared" si="76"/>
        <v>6.8786779490440226</v>
      </c>
      <c r="U290" s="43">
        <f t="shared" si="77"/>
        <v>15.18783726595348</v>
      </c>
      <c r="V290" s="43">
        <f t="shared" si="78"/>
        <v>22.066515214997501</v>
      </c>
      <c r="X290" s="31">
        <f t="shared" si="79"/>
        <v>99.999999999999986</v>
      </c>
      <c r="Y290" s="31">
        <f t="shared" si="80"/>
        <v>22.066515214997501</v>
      </c>
    </row>
    <row r="291" spans="1:25" ht="15" x14ac:dyDescent="0.25">
      <c r="A291" s="18" t="s">
        <v>631</v>
      </c>
      <c r="B291" s="18" t="s">
        <v>632</v>
      </c>
      <c r="C291" s="18" t="s">
        <v>36</v>
      </c>
      <c r="D291" s="47">
        <v>3.6347800000000001</v>
      </c>
      <c r="E291" s="47">
        <v>0.37746778943699999</v>
      </c>
      <c r="F291" s="47">
        <v>4.24286293499E-2</v>
      </c>
      <c r="G291" s="47">
        <v>0.25048122895300001</v>
      </c>
      <c r="H291" s="40">
        <f t="shared" si="67"/>
        <v>2.9644023522601004</v>
      </c>
      <c r="I291" s="43">
        <f t="shared" si="70"/>
        <v>10.384886827730975</v>
      </c>
      <c r="J291" s="43">
        <f t="shared" si="71"/>
        <v>1.1672956643840893</v>
      </c>
      <c r="K291" s="43">
        <f t="shared" si="72"/>
        <v>6.8912349290190882</v>
      </c>
      <c r="L291" s="43">
        <f t="shared" si="73"/>
        <v>81.556582578865857</v>
      </c>
      <c r="M291" s="47">
        <v>0.15184800000000001</v>
      </c>
      <c r="N291" s="47">
        <v>4.80072E-2</v>
      </c>
      <c r="O291" s="40">
        <f t="shared" si="68"/>
        <v>0.19985520000000001</v>
      </c>
      <c r="P291" s="47">
        <v>0.30096899999999999</v>
      </c>
      <c r="Q291" s="40">
        <f t="shared" si="69"/>
        <v>0.50082420000000005</v>
      </c>
      <c r="R291" s="43">
        <f t="shared" si="74"/>
        <v>4.1776393619421262</v>
      </c>
      <c r="S291" s="43">
        <f t="shared" si="75"/>
        <v>1.3207731967271745</v>
      </c>
      <c r="T291" s="43">
        <f t="shared" si="76"/>
        <v>5.4984125586693011</v>
      </c>
      <c r="U291" s="43">
        <f t="shared" si="77"/>
        <v>8.2802535504212074</v>
      </c>
      <c r="V291" s="43">
        <f t="shared" si="78"/>
        <v>13.778666109090508</v>
      </c>
      <c r="X291" s="31">
        <f t="shared" si="79"/>
        <v>100.00000000000001</v>
      </c>
      <c r="Y291" s="31">
        <f t="shared" si="80"/>
        <v>13.778666109090508</v>
      </c>
    </row>
    <row r="292" spans="1:25" ht="15" x14ac:dyDescent="0.25">
      <c r="A292" s="18" t="s">
        <v>633</v>
      </c>
      <c r="B292" s="18" t="s">
        <v>634</v>
      </c>
      <c r="C292" s="18" t="s">
        <v>664</v>
      </c>
      <c r="D292" s="47">
        <v>127.72499999999999</v>
      </c>
      <c r="E292" s="47">
        <v>2.6317517904600001</v>
      </c>
      <c r="F292" s="47">
        <v>0</v>
      </c>
      <c r="G292" s="47">
        <v>0</v>
      </c>
      <c r="H292" s="40">
        <f t="shared" si="67"/>
        <v>125.09324820953999</v>
      </c>
      <c r="I292" s="43">
        <f t="shared" si="70"/>
        <v>2.0604829050381679</v>
      </c>
      <c r="J292" s="43">
        <f t="shared" si="71"/>
        <v>0</v>
      </c>
      <c r="K292" s="43">
        <f t="shared" si="72"/>
        <v>0</v>
      </c>
      <c r="L292" s="43">
        <f t="shared" si="73"/>
        <v>97.939517094961843</v>
      </c>
      <c r="M292" s="47">
        <v>0.68947000000000003</v>
      </c>
      <c r="N292" s="47">
        <v>0.62781699999999996</v>
      </c>
      <c r="O292" s="40">
        <f t="shared" si="68"/>
        <v>1.3172869999999999</v>
      </c>
      <c r="P292" s="47">
        <v>2.7820399999999998</v>
      </c>
      <c r="Q292" s="40">
        <f t="shared" si="69"/>
        <v>4.0993269999999997</v>
      </c>
      <c r="R292" s="43">
        <f t="shared" si="74"/>
        <v>0.53980818164024269</v>
      </c>
      <c r="S292" s="43">
        <f t="shared" si="75"/>
        <v>0.49153807007242117</v>
      </c>
      <c r="T292" s="43">
        <f t="shared" si="76"/>
        <v>1.0313462517126639</v>
      </c>
      <c r="U292" s="43">
        <f t="shared" si="77"/>
        <v>2.1781483656292817</v>
      </c>
      <c r="V292" s="43">
        <f t="shared" si="78"/>
        <v>3.2094946173419459</v>
      </c>
      <c r="X292" s="31">
        <f t="shared" si="79"/>
        <v>100.00000000000001</v>
      </c>
      <c r="Y292" s="31">
        <f t="shared" si="80"/>
        <v>3.2094946173419459</v>
      </c>
    </row>
    <row r="293" spans="1:25" ht="15" x14ac:dyDescent="0.25">
      <c r="A293" s="18" t="s">
        <v>635</v>
      </c>
      <c r="B293" s="18" t="s">
        <v>636</v>
      </c>
      <c r="C293" s="18" t="s">
        <v>36</v>
      </c>
      <c r="D293" s="47">
        <v>11.3009</v>
      </c>
      <c r="E293" s="47">
        <v>1.12824907471</v>
      </c>
      <c r="F293" s="47">
        <v>8.8155349316899993E-3</v>
      </c>
      <c r="G293" s="47">
        <v>0.18186820489200001</v>
      </c>
      <c r="H293" s="40">
        <f t="shared" si="67"/>
        <v>9.9819671854663099</v>
      </c>
      <c r="I293" s="43">
        <f t="shared" si="70"/>
        <v>9.9837099231919577</v>
      </c>
      <c r="J293" s="43">
        <f t="shared" si="71"/>
        <v>7.8007370489872482E-2</v>
      </c>
      <c r="K293" s="43">
        <f t="shared" si="72"/>
        <v>1.6093249643125769</v>
      </c>
      <c r="L293" s="43">
        <f t="shared" si="73"/>
        <v>88.328957742005585</v>
      </c>
      <c r="M293" s="47">
        <v>0.141486</v>
      </c>
      <c r="N293" s="47">
        <v>0.12089</v>
      </c>
      <c r="O293" s="40">
        <f t="shared" si="68"/>
        <v>0.262376</v>
      </c>
      <c r="P293" s="47">
        <v>0.69388700000000003</v>
      </c>
      <c r="Q293" s="40">
        <f t="shared" si="69"/>
        <v>0.95626300000000009</v>
      </c>
      <c r="R293" s="43">
        <f t="shared" si="74"/>
        <v>1.2519887796547178</v>
      </c>
      <c r="S293" s="43">
        <f t="shared" si="75"/>
        <v>1.0697378084931288</v>
      </c>
      <c r="T293" s="43">
        <f t="shared" si="76"/>
        <v>2.3217265881478464</v>
      </c>
      <c r="U293" s="43">
        <f t="shared" si="77"/>
        <v>6.1401038855312411</v>
      </c>
      <c r="V293" s="43">
        <f t="shared" si="78"/>
        <v>8.4618304736790879</v>
      </c>
      <c r="X293" s="31">
        <f t="shared" si="79"/>
        <v>100</v>
      </c>
      <c r="Y293" s="31">
        <f t="shared" si="80"/>
        <v>8.4618304736790879</v>
      </c>
    </row>
    <row r="294" spans="1:25" ht="15" x14ac:dyDescent="0.25">
      <c r="A294" s="18" t="s">
        <v>637</v>
      </c>
      <c r="B294" s="18" t="s">
        <v>638</v>
      </c>
      <c r="C294" s="18" t="s">
        <v>36</v>
      </c>
      <c r="D294" s="47">
        <v>1.3124</v>
      </c>
      <c r="E294" s="47">
        <v>2.27644238628E-2</v>
      </c>
      <c r="F294" s="47">
        <v>0</v>
      </c>
      <c r="G294" s="47">
        <v>0</v>
      </c>
      <c r="H294" s="40">
        <f t="shared" si="67"/>
        <v>1.2896355761372</v>
      </c>
      <c r="I294" s="43">
        <f t="shared" si="70"/>
        <v>1.7345644516001217</v>
      </c>
      <c r="J294" s="43">
        <f t="shared" si="71"/>
        <v>0</v>
      </c>
      <c r="K294" s="43">
        <f t="shared" si="72"/>
        <v>0</v>
      </c>
      <c r="L294" s="43">
        <f t="shared" si="73"/>
        <v>98.265435548399878</v>
      </c>
      <c r="M294" s="47">
        <v>0</v>
      </c>
      <c r="N294" s="47">
        <v>0</v>
      </c>
      <c r="O294" s="40">
        <f t="shared" si="68"/>
        <v>0</v>
      </c>
      <c r="P294" s="47">
        <v>5.8883099999999999E-3</v>
      </c>
      <c r="Q294" s="40">
        <f t="shared" si="69"/>
        <v>5.8883099999999999E-3</v>
      </c>
      <c r="R294" s="43">
        <f t="shared" si="74"/>
        <v>0</v>
      </c>
      <c r="S294" s="43">
        <f t="shared" si="75"/>
        <v>0</v>
      </c>
      <c r="T294" s="43">
        <f t="shared" si="76"/>
        <v>0</v>
      </c>
      <c r="U294" s="43">
        <f t="shared" si="77"/>
        <v>0.44866732703444073</v>
      </c>
      <c r="V294" s="43">
        <f t="shared" si="78"/>
        <v>0.44866732703444073</v>
      </c>
      <c r="X294" s="31">
        <f t="shared" si="79"/>
        <v>100</v>
      </c>
      <c r="Y294" s="31">
        <f t="shared" si="80"/>
        <v>0.44866732703444073</v>
      </c>
    </row>
    <row r="295" spans="1:25" ht="15" x14ac:dyDescent="0.25">
      <c r="A295" s="18" t="s">
        <v>639</v>
      </c>
      <c r="B295" s="18" t="s">
        <v>640</v>
      </c>
      <c r="C295" s="18" t="s">
        <v>47</v>
      </c>
      <c r="D295" s="47">
        <v>1.71194</v>
      </c>
      <c r="E295" s="47">
        <v>0</v>
      </c>
      <c r="F295" s="47">
        <v>0</v>
      </c>
      <c r="G295" s="47">
        <v>0</v>
      </c>
      <c r="H295" s="40">
        <f t="shared" si="67"/>
        <v>1.71194</v>
      </c>
      <c r="I295" s="43">
        <f t="shared" si="70"/>
        <v>0</v>
      </c>
      <c r="J295" s="43">
        <f t="shared" si="71"/>
        <v>0</v>
      </c>
      <c r="K295" s="43">
        <f t="shared" si="72"/>
        <v>0</v>
      </c>
      <c r="L295" s="43">
        <f t="shared" si="73"/>
        <v>100</v>
      </c>
      <c r="M295" s="47">
        <v>0</v>
      </c>
      <c r="N295" s="47">
        <v>0</v>
      </c>
      <c r="O295" s="40">
        <f t="shared" si="68"/>
        <v>0</v>
      </c>
      <c r="P295" s="47">
        <v>0</v>
      </c>
      <c r="Q295" s="40">
        <f t="shared" si="69"/>
        <v>0</v>
      </c>
      <c r="R295" s="43">
        <f t="shared" si="74"/>
        <v>0</v>
      </c>
      <c r="S295" s="43">
        <f t="shared" si="75"/>
        <v>0</v>
      </c>
      <c r="T295" s="43">
        <f t="shared" si="76"/>
        <v>0</v>
      </c>
      <c r="U295" s="43">
        <f t="shared" si="77"/>
        <v>0</v>
      </c>
      <c r="V295" s="43">
        <f t="shared" si="78"/>
        <v>0</v>
      </c>
      <c r="X295" s="31">
        <f t="shared" si="79"/>
        <v>100</v>
      </c>
      <c r="Y295" s="31">
        <f t="shared" si="80"/>
        <v>0</v>
      </c>
    </row>
    <row r="296" spans="1:25" ht="15" x14ac:dyDescent="0.25">
      <c r="A296" s="18" t="s">
        <v>641</v>
      </c>
      <c r="B296" s="18" t="s">
        <v>642</v>
      </c>
      <c r="C296" s="18" t="s">
        <v>36</v>
      </c>
      <c r="D296" s="47">
        <v>0.41908899999999999</v>
      </c>
      <c r="E296" s="47">
        <v>0</v>
      </c>
      <c r="F296" s="47">
        <v>0</v>
      </c>
      <c r="G296" s="47">
        <v>0</v>
      </c>
      <c r="H296" s="40">
        <f t="shared" si="67"/>
        <v>0.41908899999999999</v>
      </c>
      <c r="I296" s="43">
        <f t="shared" si="70"/>
        <v>0</v>
      </c>
      <c r="J296" s="43">
        <f t="shared" si="71"/>
        <v>0</v>
      </c>
      <c r="K296" s="43">
        <f t="shared" si="72"/>
        <v>0</v>
      </c>
      <c r="L296" s="43">
        <f t="shared" si="73"/>
        <v>100</v>
      </c>
      <c r="M296" s="47">
        <v>0</v>
      </c>
      <c r="N296" s="47">
        <v>0</v>
      </c>
      <c r="O296" s="40">
        <f t="shared" si="68"/>
        <v>0</v>
      </c>
      <c r="P296" s="47">
        <v>0</v>
      </c>
      <c r="Q296" s="40">
        <f t="shared" si="69"/>
        <v>0</v>
      </c>
      <c r="R296" s="43">
        <f t="shared" si="74"/>
        <v>0</v>
      </c>
      <c r="S296" s="43">
        <f t="shared" si="75"/>
        <v>0</v>
      </c>
      <c r="T296" s="43">
        <f t="shared" si="76"/>
        <v>0</v>
      </c>
      <c r="U296" s="43">
        <f t="shared" si="77"/>
        <v>0</v>
      </c>
      <c r="V296" s="43">
        <f t="shared" si="78"/>
        <v>0</v>
      </c>
      <c r="X296" s="31">
        <f t="shared" si="79"/>
        <v>100</v>
      </c>
      <c r="Y296" s="31">
        <f t="shared" si="80"/>
        <v>0</v>
      </c>
    </row>
    <row r="297" spans="1:25" ht="15" x14ac:dyDescent="0.25">
      <c r="A297" s="18" t="s">
        <v>643</v>
      </c>
      <c r="B297" s="18" t="s">
        <v>644</v>
      </c>
      <c r="C297" s="18" t="s">
        <v>36</v>
      </c>
      <c r="D297" s="47">
        <v>0.12912999999999999</v>
      </c>
      <c r="E297" s="47">
        <v>0</v>
      </c>
      <c r="F297" s="47">
        <v>0</v>
      </c>
      <c r="G297" s="47">
        <v>0</v>
      </c>
      <c r="H297" s="40">
        <f t="shared" si="67"/>
        <v>0.12912999999999999</v>
      </c>
      <c r="I297" s="43">
        <f t="shared" si="70"/>
        <v>0</v>
      </c>
      <c r="J297" s="43">
        <f t="shared" si="71"/>
        <v>0</v>
      </c>
      <c r="K297" s="43">
        <f t="shared" si="72"/>
        <v>0</v>
      </c>
      <c r="L297" s="43">
        <f t="shared" si="73"/>
        <v>100</v>
      </c>
      <c r="M297" s="47">
        <v>0</v>
      </c>
      <c r="N297" s="47">
        <v>3.80949E-5</v>
      </c>
      <c r="O297" s="40">
        <f t="shared" si="68"/>
        <v>3.80949E-5</v>
      </c>
      <c r="P297" s="47">
        <v>3.30183E-3</v>
      </c>
      <c r="Q297" s="40">
        <f t="shared" si="69"/>
        <v>3.3399249000000001E-3</v>
      </c>
      <c r="R297" s="43">
        <f t="shared" si="74"/>
        <v>0</v>
      </c>
      <c r="S297" s="43">
        <f t="shared" si="75"/>
        <v>2.9501200340741891E-2</v>
      </c>
      <c r="T297" s="43">
        <f t="shared" si="76"/>
        <v>2.9501200340741891E-2</v>
      </c>
      <c r="U297" s="43">
        <f t="shared" si="77"/>
        <v>2.5569813366374974</v>
      </c>
      <c r="V297" s="43">
        <f t="shared" si="78"/>
        <v>2.5864825369782389</v>
      </c>
      <c r="X297" s="31">
        <f t="shared" si="79"/>
        <v>100</v>
      </c>
      <c r="Y297" s="31">
        <f t="shared" si="80"/>
        <v>2.5864825369782394</v>
      </c>
    </row>
    <row r="298" spans="1:25" ht="15" x14ac:dyDescent="0.25">
      <c r="A298" s="18" t="s">
        <v>645</v>
      </c>
      <c r="B298" s="18" t="s">
        <v>646</v>
      </c>
      <c r="C298" s="18" t="s">
        <v>36</v>
      </c>
      <c r="D298" s="47">
        <v>0.96473299999999995</v>
      </c>
      <c r="E298" s="47">
        <v>0</v>
      </c>
      <c r="F298" s="47">
        <v>0</v>
      </c>
      <c r="G298" s="47">
        <v>0</v>
      </c>
      <c r="H298" s="40">
        <f t="shared" si="67"/>
        <v>0.96473299999999995</v>
      </c>
      <c r="I298" s="43">
        <f t="shared" si="70"/>
        <v>0</v>
      </c>
      <c r="J298" s="43">
        <f t="shared" si="71"/>
        <v>0</v>
      </c>
      <c r="K298" s="43">
        <f t="shared" si="72"/>
        <v>0</v>
      </c>
      <c r="L298" s="43">
        <f t="shared" si="73"/>
        <v>100</v>
      </c>
      <c r="M298" s="47">
        <v>0</v>
      </c>
      <c r="N298" s="47">
        <v>0</v>
      </c>
      <c r="O298" s="40">
        <f t="shared" si="68"/>
        <v>0</v>
      </c>
      <c r="P298" s="47">
        <v>3.3692100000000003E-2</v>
      </c>
      <c r="Q298" s="40">
        <f t="shared" si="69"/>
        <v>3.3692100000000003E-2</v>
      </c>
      <c r="R298" s="43">
        <f t="shared" si="74"/>
        <v>0</v>
      </c>
      <c r="S298" s="43">
        <f t="shared" si="75"/>
        <v>0</v>
      </c>
      <c r="T298" s="43">
        <f t="shared" si="76"/>
        <v>0</v>
      </c>
      <c r="U298" s="43">
        <f t="shared" si="77"/>
        <v>3.4923756106611887</v>
      </c>
      <c r="V298" s="43">
        <f t="shared" si="78"/>
        <v>3.4923756106611887</v>
      </c>
      <c r="X298" s="31">
        <f t="shared" si="79"/>
        <v>100</v>
      </c>
      <c r="Y298" s="31">
        <f t="shared" si="80"/>
        <v>3.4923756106611887</v>
      </c>
    </row>
    <row r="299" spans="1:25" ht="15" x14ac:dyDescent="0.25">
      <c r="A299" s="18" t="s">
        <v>647</v>
      </c>
      <c r="B299" s="18" t="s">
        <v>648</v>
      </c>
      <c r="C299" s="18" t="s">
        <v>36</v>
      </c>
      <c r="D299" s="47">
        <v>0.173426</v>
      </c>
      <c r="E299" s="47">
        <v>0</v>
      </c>
      <c r="F299" s="47">
        <v>0</v>
      </c>
      <c r="G299" s="47">
        <v>0</v>
      </c>
      <c r="H299" s="40">
        <f t="shared" si="67"/>
        <v>0.173426</v>
      </c>
      <c r="I299" s="43">
        <f t="shared" si="70"/>
        <v>0</v>
      </c>
      <c r="J299" s="43">
        <f t="shared" si="71"/>
        <v>0</v>
      </c>
      <c r="K299" s="43">
        <f t="shared" si="72"/>
        <v>0</v>
      </c>
      <c r="L299" s="43">
        <f t="shared" si="73"/>
        <v>100</v>
      </c>
      <c r="M299" s="47">
        <v>0</v>
      </c>
      <c r="N299" s="47">
        <v>0</v>
      </c>
      <c r="O299" s="40">
        <f t="shared" si="68"/>
        <v>0</v>
      </c>
      <c r="P299" s="47">
        <v>0</v>
      </c>
      <c r="Q299" s="40">
        <f t="shared" si="69"/>
        <v>0</v>
      </c>
      <c r="R299" s="43">
        <f t="shared" si="74"/>
        <v>0</v>
      </c>
      <c r="S299" s="43">
        <f t="shared" si="75"/>
        <v>0</v>
      </c>
      <c r="T299" s="43">
        <f t="shared" si="76"/>
        <v>0</v>
      </c>
      <c r="U299" s="43">
        <f t="shared" si="77"/>
        <v>0</v>
      </c>
      <c r="V299" s="43">
        <f t="shared" si="78"/>
        <v>0</v>
      </c>
      <c r="X299" s="31">
        <f t="shared" si="79"/>
        <v>100</v>
      </c>
      <c r="Y299" s="31">
        <f t="shared" si="80"/>
        <v>0</v>
      </c>
    </row>
    <row r="300" spans="1:25" ht="15" x14ac:dyDescent="0.25">
      <c r="A300" s="18" t="s">
        <v>649</v>
      </c>
      <c r="B300" s="18" t="s">
        <v>650</v>
      </c>
      <c r="C300" s="18" t="s">
        <v>36</v>
      </c>
      <c r="D300" s="47">
        <v>22.600300000000001</v>
      </c>
      <c r="E300" s="47">
        <v>0</v>
      </c>
      <c r="F300" s="47">
        <v>0</v>
      </c>
      <c r="G300" s="47">
        <v>0</v>
      </c>
      <c r="H300" s="40">
        <f t="shared" si="67"/>
        <v>22.600300000000001</v>
      </c>
      <c r="I300" s="43">
        <f t="shared" si="70"/>
        <v>0</v>
      </c>
      <c r="J300" s="43">
        <f t="shared" si="71"/>
        <v>0</v>
      </c>
      <c r="K300" s="43">
        <f t="shared" si="72"/>
        <v>0</v>
      </c>
      <c r="L300" s="43">
        <f t="shared" si="73"/>
        <v>100</v>
      </c>
      <c r="M300" s="47">
        <v>8.9085600000000001E-2</v>
      </c>
      <c r="N300" s="47">
        <v>0.11763800000000001</v>
      </c>
      <c r="O300" s="40">
        <f t="shared" si="68"/>
        <v>0.20672360000000001</v>
      </c>
      <c r="P300" s="47">
        <v>0.86149900000000001</v>
      </c>
      <c r="Q300" s="40">
        <f t="shared" si="69"/>
        <v>1.0682225999999999</v>
      </c>
      <c r="R300" s="43">
        <f t="shared" si="74"/>
        <v>0.39417883833400447</v>
      </c>
      <c r="S300" s="43">
        <f t="shared" si="75"/>
        <v>0.52051521439980886</v>
      </c>
      <c r="T300" s="43">
        <f t="shared" si="76"/>
        <v>0.91469405273381321</v>
      </c>
      <c r="U300" s="43">
        <f t="shared" si="77"/>
        <v>3.8118918775414485</v>
      </c>
      <c r="V300" s="43">
        <f t="shared" si="78"/>
        <v>4.7265859302752613</v>
      </c>
      <c r="X300" s="31">
        <f t="shared" si="79"/>
        <v>100</v>
      </c>
      <c r="Y300" s="31">
        <f t="shared" si="80"/>
        <v>4.7265859302752622</v>
      </c>
    </row>
    <row r="301" spans="1:25" ht="15" x14ac:dyDescent="0.25">
      <c r="A301" s="18" t="s">
        <v>651</v>
      </c>
      <c r="B301" s="18" t="s">
        <v>652</v>
      </c>
      <c r="C301" s="18" t="s">
        <v>36</v>
      </c>
      <c r="D301" s="47">
        <v>7.37934</v>
      </c>
      <c r="E301" s="47">
        <v>0</v>
      </c>
      <c r="F301" s="47">
        <v>0</v>
      </c>
      <c r="G301" s="47">
        <v>0</v>
      </c>
      <c r="H301" s="40">
        <f t="shared" si="67"/>
        <v>7.37934</v>
      </c>
      <c r="I301" s="43">
        <f t="shared" si="70"/>
        <v>0</v>
      </c>
      <c r="J301" s="43">
        <f t="shared" si="71"/>
        <v>0</v>
      </c>
      <c r="K301" s="43">
        <f t="shared" si="72"/>
        <v>0</v>
      </c>
      <c r="L301" s="43">
        <f t="shared" si="73"/>
        <v>100</v>
      </c>
      <c r="M301" s="47">
        <v>8.8808300000000007E-2</v>
      </c>
      <c r="N301" s="47">
        <v>5.2025599999999998E-2</v>
      </c>
      <c r="O301" s="40">
        <f t="shared" si="68"/>
        <v>0.14083390000000001</v>
      </c>
      <c r="P301" s="47">
        <v>9.0343099999999996E-2</v>
      </c>
      <c r="Q301" s="40">
        <f t="shared" si="69"/>
        <v>0.23117700000000002</v>
      </c>
      <c r="R301" s="43">
        <f t="shared" si="74"/>
        <v>1.2034721262335115</v>
      </c>
      <c r="S301" s="43">
        <f t="shared" si="75"/>
        <v>0.70501697983830525</v>
      </c>
      <c r="T301" s="43">
        <f t="shared" si="76"/>
        <v>1.908489106071817</v>
      </c>
      <c r="U301" s="43">
        <f t="shared" si="77"/>
        <v>1.2242707342391053</v>
      </c>
      <c r="V301" s="43">
        <f t="shared" si="78"/>
        <v>3.1327598403109223</v>
      </c>
      <c r="X301" s="31">
        <f t="shared" si="79"/>
        <v>100</v>
      </c>
      <c r="Y301" s="31">
        <f t="shared" si="80"/>
        <v>3.1327598403109223</v>
      </c>
    </row>
    <row r="302" spans="1:25" ht="15" x14ac:dyDescent="0.25">
      <c r="A302" s="18" t="s">
        <v>653</v>
      </c>
      <c r="B302" s="18" t="s">
        <v>654</v>
      </c>
      <c r="C302" s="18" t="s">
        <v>36</v>
      </c>
      <c r="D302" s="47">
        <v>5.03369</v>
      </c>
      <c r="E302" s="47">
        <v>5.6264449770299998E-2</v>
      </c>
      <c r="F302" s="47">
        <v>0</v>
      </c>
      <c r="G302" s="47">
        <v>0</v>
      </c>
      <c r="H302" s="40">
        <f t="shared" si="67"/>
        <v>4.9774255502297002</v>
      </c>
      <c r="I302" s="43">
        <f t="shared" si="70"/>
        <v>1.1177575450673363</v>
      </c>
      <c r="J302" s="43">
        <f t="shared" si="71"/>
        <v>0</v>
      </c>
      <c r="K302" s="43">
        <f t="shared" si="72"/>
        <v>0</v>
      </c>
      <c r="L302" s="43">
        <f t="shared" si="73"/>
        <v>98.882242454932666</v>
      </c>
      <c r="M302" s="47">
        <v>1.8176600000000001E-2</v>
      </c>
      <c r="N302" s="47">
        <v>1.13813E-2</v>
      </c>
      <c r="O302" s="40">
        <f t="shared" si="68"/>
        <v>2.9557900000000002E-2</v>
      </c>
      <c r="P302" s="47">
        <v>0.13944400000000001</v>
      </c>
      <c r="Q302" s="40">
        <f t="shared" si="69"/>
        <v>0.16900190000000001</v>
      </c>
      <c r="R302" s="43">
        <f t="shared" si="74"/>
        <v>0.36109891550731177</v>
      </c>
      <c r="S302" s="43">
        <f t="shared" si="75"/>
        <v>0.22610252121207305</v>
      </c>
      <c r="T302" s="43">
        <f t="shared" si="76"/>
        <v>0.58720143671938485</v>
      </c>
      <c r="U302" s="43">
        <f t="shared" si="77"/>
        <v>2.77021429607306</v>
      </c>
      <c r="V302" s="43">
        <f t="shared" si="78"/>
        <v>3.3574157327924445</v>
      </c>
      <c r="X302" s="31">
        <f t="shared" si="79"/>
        <v>100</v>
      </c>
      <c r="Y302" s="31">
        <f t="shared" si="80"/>
        <v>3.357415732792445</v>
      </c>
    </row>
    <row r="303" spans="1:25" ht="15" x14ac:dyDescent="0.25">
      <c r="A303" s="18" t="s">
        <v>655</v>
      </c>
      <c r="B303" s="18" t="s">
        <v>656</v>
      </c>
      <c r="C303" s="18" t="s">
        <v>36</v>
      </c>
      <c r="D303" s="47">
        <v>4.1872999999999996</v>
      </c>
      <c r="E303" s="47">
        <v>3.4855725094399999E-2</v>
      </c>
      <c r="F303" s="47">
        <v>0</v>
      </c>
      <c r="G303" s="47">
        <v>0</v>
      </c>
      <c r="H303" s="40">
        <f t="shared" si="67"/>
        <v>4.1524442749055996</v>
      </c>
      <c r="I303" s="43">
        <f t="shared" si="70"/>
        <v>0.8324152817901751</v>
      </c>
      <c r="J303" s="43">
        <f t="shared" si="71"/>
        <v>0</v>
      </c>
      <c r="K303" s="43">
        <f t="shared" si="72"/>
        <v>0</v>
      </c>
      <c r="L303" s="43">
        <f t="shared" si="73"/>
        <v>99.167584718209824</v>
      </c>
      <c r="M303" s="47">
        <v>1.71602E-2</v>
      </c>
      <c r="N303" s="47">
        <v>1.16343E-2</v>
      </c>
      <c r="O303" s="40">
        <f t="shared" si="68"/>
        <v>2.8794500000000001E-2</v>
      </c>
      <c r="P303" s="47">
        <v>2.8879499999999999E-2</v>
      </c>
      <c r="Q303" s="40">
        <f t="shared" si="69"/>
        <v>5.7674000000000003E-2</v>
      </c>
      <c r="R303" s="43">
        <f t="shared" si="74"/>
        <v>0.40981539416807972</v>
      </c>
      <c r="S303" s="43">
        <f t="shared" si="75"/>
        <v>0.27784730016956039</v>
      </c>
      <c r="T303" s="43">
        <f t="shared" si="76"/>
        <v>0.68766269433764005</v>
      </c>
      <c r="U303" s="43">
        <f t="shared" si="77"/>
        <v>0.68969264203663461</v>
      </c>
      <c r="V303" s="43">
        <f t="shared" si="78"/>
        <v>1.3773553363742748</v>
      </c>
      <c r="X303" s="31">
        <f t="shared" si="79"/>
        <v>100</v>
      </c>
      <c r="Y303" s="31">
        <f t="shared" si="80"/>
        <v>1.3773553363742748</v>
      </c>
    </row>
    <row r="304" spans="1:25" ht="15" x14ac:dyDescent="0.25">
      <c r="A304" s="18" t="s">
        <v>657</v>
      </c>
      <c r="B304" s="18" t="s">
        <v>658</v>
      </c>
      <c r="C304" s="18" t="s">
        <v>36</v>
      </c>
      <c r="D304" s="47">
        <v>3.33128</v>
      </c>
      <c r="E304" s="47">
        <v>8.8423706411000003E-2</v>
      </c>
      <c r="F304" s="47">
        <v>2.0000999948299999E-4</v>
      </c>
      <c r="G304" s="47">
        <v>4.4477960269399999E-2</v>
      </c>
      <c r="H304" s="40">
        <f t="shared" si="67"/>
        <v>3.1981783233201169</v>
      </c>
      <c r="I304" s="43">
        <f t="shared" si="70"/>
        <v>2.6543462696320934</v>
      </c>
      <c r="J304" s="43">
        <f t="shared" si="71"/>
        <v>6.0039984475336802E-3</v>
      </c>
      <c r="K304" s="43">
        <f t="shared" si="72"/>
        <v>1.3351612674227324</v>
      </c>
      <c r="L304" s="43">
        <f t="shared" si="73"/>
        <v>96.004488464497641</v>
      </c>
      <c r="M304" s="47">
        <v>3.9179199999999997E-2</v>
      </c>
      <c r="N304" s="47">
        <v>1.6637599999999999E-2</v>
      </c>
      <c r="O304" s="40">
        <f t="shared" si="68"/>
        <v>5.58168E-2</v>
      </c>
      <c r="P304" s="47">
        <v>0.293016</v>
      </c>
      <c r="Q304" s="40">
        <f t="shared" si="69"/>
        <v>0.3488328</v>
      </c>
      <c r="R304" s="43">
        <f t="shared" si="74"/>
        <v>1.1761004778943829</v>
      </c>
      <c r="S304" s="43">
        <f t="shared" si="75"/>
        <v>0.49943565236185489</v>
      </c>
      <c r="T304" s="43">
        <f t="shared" si="76"/>
        <v>1.6755361302562377</v>
      </c>
      <c r="U304" s="43">
        <f t="shared" si="77"/>
        <v>8.7958982733363751</v>
      </c>
      <c r="V304" s="43">
        <f t="shared" si="78"/>
        <v>10.471434403592612</v>
      </c>
      <c r="X304" s="31">
        <f t="shared" si="79"/>
        <v>100</v>
      </c>
      <c r="Y304" s="31">
        <f t="shared" si="80"/>
        <v>10.471434403592612</v>
      </c>
    </row>
    <row r="305" spans="1:25" ht="15" x14ac:dyDescent="0.25">
      <c r="A305" s="18" t="s">
        <v>659</v>
      </c>
      <c r="B305" s="18" t="s">
        <v>660</v>
      </c>
      <c r="C305" s="18" t="s">
        <v>36</v>
      </c>
      <c r="D305" s="47">
        <v>1.0923799999999999</v>
      </c>
      <c r="E305" s="47">
        <v>0</v>
      </c>
      <c r="F305" s="47">
        <v>0</v>
      </c>
      <c r="G305" s="47">
        <v>0</v>
      </c>
      <c r="H305" s="40">
        <f t="shared" si="67"/>
        <v>1.0923799999999999</v>
      </c>
      <c r="I305" s="43">
        <f t="shared" si="70"/>
        <v>0</v>
      </c>
      <c r="J305" s="43">
        <f t="shared" si="71"/>
        <v>0</v>
      </c>
      <c r="K305" s="43">
        <f t="shared" si="72"/>
        <v>0</v>
      </c>
      <c r="L305" s="43">
        <f t="shared" si="73"/>
        <v>100</v>
      </c>
      <c r="M305" s="47">
        <v>0</v>
      </c>
      <c r="N305" s="47">
        <v>4.51285E-5</v>
      </c>
      <c r="O305" s="40">
        <f t="shared" si="68"/>
        <v>4.51285E-5</v>
      </c>
      <c r="P305" s="47">
        <v>4.3353099999999999E-2</v>
      </c>
      <c r="Q305" s="40">
        <f t="shared" si="69"/>
        <v>4.3398228499999997E-2</v>
      </c>
      <c r="R305" s="43">
        <f t="shared" si="74"/>
        <v>0</v>
      </c>
      <c r="S305" s="43">
        <f t="shared" si="75"/>
        <v>4.1312089199729042E-3</v>
      </c>
      <c r="T305" s="43">
        <f t="shared" si="76"/>
        <v>4.1312089199729042E-3</v>
      </c>
      <c r="U305" s="43">
        <f t="shared" si="77"/>
        <v>3.9686830590087698</v>
      </c>
      <c r="V305" s="43">
        <f t="shared" si="78"/>
        <v>3.9728142679287428</v>
      </c>
      <c r="X305" s="31">
        <f t="shared" si="79"/>
        <v>100</v>
      </c>
      <c r="Y305" s="31">
        <f t="shared" si="80"/>
        <v>3.9728142679287428</v>
      </c>
    </row>
    <row r="306" spans="1:25" ht="15" x14ac:dyDescent="0.25">
      <c r="A306" s="18" t="s">
        <v>661</v>
      </c>
      <c r="B306" s="18" t="s">
        <v>662</v>
      </c>
      <c r="C306" s="18" t="s">
        <v>47</v>
      </c>
      <c r="D306" s="47">
        <v>7.4607900000000003</v>
      </c>
      <c r="E306" s="47">
        <v>0.104351818193</v>
      </c>
      <c r="F306" s="47">
        <v>0</v>
      </c>
      <c r="G306" s="47">
        <v>0</v>
      </c>
      <c r="H306" s="40">
        <f t="shared" si="67"/>
        <v>7.3564381818070004</v>
      </c>
      <c r="I306" s="43">
        <f>E306/D306*100</f>
        <v>1.3986698217346958</v>
      </c>
      <c r="J306" s="43">
        <f t="shared" si="71"/>
        <v>0</v>
      </c>
      <c r="K306" s="43">
        <f t="shared" si="72"/>
        <v>0</v>
      </c>
      <c r="L306" s="43">
        <f t="shared" si="73"/>
        <v>98.6013301782653</v>
      </c>
      <c r="M306" s="47">
        <v>0.14164299999999999</v>
      </c>
      <c r="N306" s="47">
        <v>0.17182</v>
      </c>
      <c r="O306" s="40">
        <f t="shared" si="68"/>
        <v>0.31346299999999999</v>
      </c>
      <c r="P306" s="47">
        <v>1.1441399999999999</v>
      </c>
      <c r="Q306" s="40">
        <f t="shared" si="69"/>
        <v>1.457603</v>
      </c>
      <c r="R306" s="43">
        <f t="shared" si="74"/>
        <v>1.8984986844556673</v>
      </c>
      <c r="S306" s="43">
        <f t="shared" si="75"/>
        <v>2.3029732776287766</v>
      </c>
      <c r="T306" s="43">
        <f t="shared" si="76"/>
        <v>4.2014719620844438</v>
      </c>
      <c r="U306" s="43">
        <f t="shared" si="77"/>
        <v>15.335373331778538</v>
      </c>
      <c r="V306" s="43">
        <f t="shared" si="78"/>
        <v>19.536845293862982</v>
      </c>
      <c r="X306" s="31">
        <f t="shared" si="79"/>
        <v>100</v>
      </c>
      <c r="Y306" s="31">
        <f t="shared" si="80"/>
        <v>19.536845293862982</v>
      </c>
    </row>
    <row r="307" spans="1:25" ht="15" x14ac:dyDescent="0.25">
      <c r="P307" s="47"/>
    </row>
    <row r="308" spans="1:25" ht="15" x14ac:dyDescent="0.25">
      <c r="H308" s="44" t="s">
        <v>35</v>
      </c>
      <c r="I308" s="31">
        <f>MIN(I1:I306)</f>
        <v>0</v>
      </c>
      <c r="J308" s="31">
        <f>MIN(J1:J306)</f>
        <v>0</v>
      </c>
      <c r="K308" s="31">
        <f>MIN(K1:K306)</f>
        <v>0</v>
      </c>
      <c r="L308" s="31">
        <f>MIN(L1:L306)</f>
        <v>-1.9268181660145415E-4</v>
      </c>
      <c r="P308" s="47"/>
    </row>
    <row r="309" spans="1:25" ht="15" x14ac:dyDescent="0.25">
      <c r="H309" s="44" t="s">
        <v>35</v>
      </c>
      <c r="I309" s="31">
        <f>MAX(I2:I306)</f>
        <v>99.890342272012163</v>
      </c>
      <c r="J309" s="31">
        <f>MAX(J2:J306)</f>
        <v>99.999951048067189</v>
      </c>
      <c r="K309" s="31">
        <f>MAX(K2:K306)</f>
        <v>92.61694291639067</v>
      </c>
      <c r="L309" s="31">
        <f>MAX(L2:L306)</f>
        <v>100</v>
      </c>
      <c r="P309" s="47"/>
      <c r="R309" s="31">
        <f>MIN(R1:R306)</f>
        <v>0</v>
      </c>
      <c r="S309" s="31">
        <f>MIN(S1:S306)</f>
        <v>0</v>
      </c>
      <c r="T309" s="31">
        <f>MIN(T1:T306)</f>
        <v>0</v>
      </c>
      <c r="U309" s="31">
        <f>MIN(U1:U306)</f>
        <v>0</v>
      </c>
      <c r="V309" s="31">
        <f>MIN(V1:V306)</f>
        <v>0</v>
      </c>
      <c r="X309" s="31">
        <f>MIN(X1:X306)</f>
        <v>-1.9268181660145415E-4</v>
      </c>
      <c r="Y309" s="31">
        <f>MIN(Y1:Y306)</f>
        <v>0</v>
      </c>
    </row>
    <row r="310" spans="1:25" ht="15" x14ac:dyDescent="0.25">
      <c r="R310" s="44">
        <f>MAX(R1:R306)</f>
        <v>75.464197220231796</v>
      </c>
      <c r="S310" s="44">
        <f>MAX(S1:S306)</f>
        <v>55.835474846416133</v>
      </c>
      <c r="T310" s="44">
        <f>MAX(T1:T306)</f>
        <v>99.999890603377054</v>
      </c>
      <c r="U310" s="44">
        <f>MAX(U1:U306)</f>
        <v>97.381018074478931</v>
      </c>
      <c r="V310" s="44">
        <f>MAX(V1:V306)</f>
        <v>100.00010482622766</v>
      </c>
      <c r="X310" s="44">
        <f>MAX(X1:X306)</f>
        <v>392.50723623647002</v>
      </c>
      <c r="Y310" s="44">
        <f>MAX(Y1:Y306)</f>
        <v>100.00010482622767</v>
      </c>
    </row>
  </sheetData>
  <autoFilter ref="A1:U203" xr:uid="{00000000-0009-0000-0000-000001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Sites Assessment</vt:lpstr>
      <vt:lpstr>Calculations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Williamson</dc:creator>
  <cp:lastModifiedBy>Hannah Bishop</cp:lastModifiedBy>
  <dcterms:created xsi:type="dcterms:W3CDTF">2015-12-04T10:36:28Z</dcterms:created>
  <dcterms:modified xsi:type="dcterms:W3CDTF">2021-06-03T09:15:51Z</dcterms:modified>
</cp:coreProperties>
</file>